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Stavební část" sheetId="2" r:id="rId2"/>
    <sheet name="D1.4.1 - Zdravotechnik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'SO01 - Stavební část'!$C$130:$K$245</definedName>
    <definedName name="_xlnm.Print_Area" localSheetId="1">'SO01 - Stavební část'!$C$4:$J$76,'SO01 - Stavební část'!$C$82:$J$112,'SO01 - Stavební část'!$C$118:$K$245</definedName>
    <definedName name="_xlnm.Print_Titles" localSheetId="1">'SO01 - Stavební část'!$130:$130</definedName>
    <definedName name="_xlnm._FilterDatabase" localSheetId="2" hidden="1">'D1.4.1 - Zdravotechnika'!$C$121:$K$181</definedName>
    <definedName name="_xlnm.Print_Area" localSheetId="2">'D1.4.1 - Zdravotechnika'!$C$4:$J$76,'D1.4.1 - Zdravotechnika'!$C$82:$J$103,'D1.4.1 - Zdravotechnika'!$C$109:$K$181</definedName>
    <definedName name="_xlnm.Print_Titles" localSheetId="2">'D1.4.1 - Zdravotechnika'!$121:$121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T178"/>
  <c r="R179"/>
  <c r="R178"/>
  <c r="P179"/>
  <c r="P178"/>
  <c r="BK179"/>
  <c r="BK178"/>
  <c r="J178"/>
  <c r="J179"/>
  <c r="BF179"/>
  <c r="J102"/>
  <c r="BI177"/>
  <c r="BH177"/>
  <c r="BG177"/>
  <c r="BE177"/>
  <c r="T177"/>
  <c r="R177"/>
  <c r="P177"/>
  <c r="BK177"/>
  <c r="J177"/>
  <c r="BF177"/>
  <c r="BI176"/>
  <c r="BH176"/>
  <c r="BG176"/>
  <c r="BE176"/>
  <c r="T176"/>
  <c r="T175"/>
  <c r="R176"/>
  <c r="R175"/>
  <c r="P176"/>
  <c r="P175"/>
  <c r="BK176"/>
  <c r="BK175"/>
  <c r="J175"/>
  <c r="J176"/>
  <c r="BF176"/>
  <c r="J101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T155"/>
  <c r="R156"/>
  <c r="R155"/>
  <c r="P156"/>
  <c r="P155"/>
  <c r="BK156"/>
  <c r="BK155"/>
  <c r="J155"/>
  <c r="J156"/>
  <c r="BF156"/>
  <c r="J100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T139"/>
  <c r="R140"/>
  <c r="R139"/>
  <c r="P140"/>
  <c r="P139"/>
  <c r="BK140"/>
  <c r="BK139"/>
  <c r="J139"/>
  <c r="J140"/>
  <c r="BF140"/>
  <c r="J9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F37"/>
  <c i="1" r="BD96"/>
  <c i="3" r="BH125"/>
  <c r="F36"/>
  <c i="1" r="BC96"/>
  <c i="3" r="BG125"/>
  <c r="F35"/>
  <c i="1" r="BB96"/>
  <c i="3" r="BE125"/>
  <c r="J33"/>
  <c i="1" r="AV96"/>
  <c i="3" r="F33"/>
  <c i="1" r="AZ96"/>
  <c i="3" r="T125"/>
  <c r="T124"/>
  <c r="T123"/>
  <c r="T122"/>
  <c r="R125"/>
  <c r="R124"/>
  <c r="R123"/>
  <c r="R122"/>
  <c r="P125"/>
  <c r="P124"/>
  <c r="P123"/>
  <c r="P122"/>
  <c i="1" r="AU96"/>
  <c i="3" r="BK125"/>
  <c r="BK124"/>
  <c r="J124"/>
  <c r="BK123"/>
  <c r="J123"/>
  <c r="BK122"/>
  <c r="J122"/>
  <c r="J96"/>
  <c r="J30"/>
  <c i="1" r="AG96"/>
  <c i="3" r="J125"/>
  <c r="BF125"/>
  <c r="J34"/>
  <c i="1" r="AW96"/>
  <c i="3" r="F34"/>
  <c i="1" r="BA96"/>
  <c i="3" r="J98"/>
  <c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2" r="J37"/>
  <c r="J36"/>
  <c i="1" r="AY95"/>
  <c i="2" r="J35"/>
  <c i="1" r="AX95"/>
  <c i="2"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T231"/>
  <c r="R232"/>
  <c r="R231"/>
  <c r="P232"/>
  <c r="P231"/>
  <c r="BK232"/>
  <c r="BK231"/>
  <c r="J231"/>
  <c r="J232"/>
  <c r="BE232"/>
  <c r="J11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110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T210"/>
  <c r="R211"/>
  <c r="R210"/>
  <c r="P211"/>
  <c r="P210"/>
  <c r="BK211"/>
  <c r="BK210"/>
  <c r="J210"/>
  <c r="J211"/>
  <c r="BE211"/>
  <c r="J109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108"/>
  <c r="BI188"/>
  <c r="BH188"/>
  <c r="BG188"/>
  <c r="BF188"/>
  <c r="T188"/>
  <c r="T187"/>
  <c r="R188"/>
  <c r="R187"/>
  <c r="P188"/>
  <c r="P187"/>
  <c r="BK188"/>
  <c r="BK187"/>
  <c r="J187"/>
  <c r="J188"/>
  <c r="BE188"/>
  <c r="J10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T178"/>
  <c r="R179"/>
  <c r="R178"/>
  <c r="P179"/>
  <c r="P178"/>
  <c r="BK179"/>
  <c r="BK178"/>
  <c r="J178"/>
  <c r="J179"/>
  <c r="BE179"/>
  <c r="J106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T170"/>
  <c r="T169"/>
  <c r="R171"/>
  <c r="R170"/>
  <c r="R169"/>
  <c r="P171"/>
  <c r="P170"/>
  <c r="P169"/>
  <c r="BK171"/>
  <c r="BK170"/>
  <c r="J170"/>
  <c r="BK169"/>
  <c r="J169"/>
  <c r="J171"/>
  <c r="BE171"/>
  <c r="J105"/>
  <c r="J104"/>
  <c r="BI168"/>
  <c r="BH168"/>
  <c r="BG168"/>
  <c r="BF168"/>
  <c r="T168"/>
  <c r="T167"/>
  <c r="R168"/>
  <c r="R167"/>
  <c r="P168"/>
  <c r="P167"/>
  <c r="BK168"/>
  <c r="BK167"/>
  <c r="J167"/>
  <c r="J168"/>
  <c r="BE168"/>
  <c r="J103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10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101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100"/>
  <c r="BI137"/>
  <c r="BH137"/>
  <c r="BG137"/>
  <c r="BF137"/>
  <c r="T137"/>
  <c r="T136"/>
  <c r="R137"/>
  <c r="R136"/>
  <c r="P137"/>
  <c r="P136"/>
  <c r="BK137"/>
  <c r="BK136"/>
  <c r="J136"/>
  <c r="J137"/>
  <c r="BE137"/>
  <c r="J99"/>
  <c r="BI134"/>
  <c r="F37"/>
  <c i="1" r="BD95"/>
  <c i="2" r="BH134"/>
  <c r="F36"/>
  <c i="1" r="BC95"/>
  <c i="2" r="BG134"/>
  <c r="F35"/>
  <c i="1" r="BB95"/>
  <c i="2" r="BF134"/>
  <c r="J34"/>
  <c i="1" r="AW95"/>
  <c i="2" r="F34"/>
  <c i="1" r="BA95"/>
  <c i="2" r="T134"/>
  <c r="T133"/>
  <c r="T132"/>
  <c r="T131"/>
  <c r="R134"/>
  <c r="R133"/>
  <c r="R132"/>
  <c r="R131"/>
  <c r="P134"/>
  <c r="P133"/>
  <c r="P132"/>
  <c r="P131"/>
  <c i="1" r="AU95"/>
  <c i="2" r="BK134"/>
  <c r="BK133"/>
  <c r="J133"/>
  <c r="BK132"/>
  <c r="J132"/>
  <c r="BK131"/>
  <c r="J131"/>
  <c r="J96"/>
  <c r="J30"/>
  <c i="1" r="AG95"/>
  <c i="2" r="J134"/>
  <c r="BE134"/>
  <c r="J33"/>
  <c i="1" r="AV95"/>
  <c i="2" r="F33"/>
  <c i="1" r="AZ95"/>
  <c i="2" r="J98"/>
  <c r="J97"/>
  <c r="J128"/>
  <c r="J127"/>
  <c r="F127"/>
  <c r="F125"/>
  <c r="E123"/>
  <c r="J92"/>
  <c r="J91"/>
  <c r="F91"/>
  <c r="F89"/>
  <c r="E87"/>
  <c r="J39"/>
  <c r="J18"/>
  <c r="E18"/>
  <c r="F128"/>
  <c r="F92"/>
  <c r="J17"/>
  <c r="J12"/>
  <c r="J125"/>
  <c r="J89"/>
  <c r="E7"/>
  <c r="E12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<sst xmlns="http://schemas.openxmlformats.org/spreadsheetml/2006/main">
  <si>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</si>
  <si>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</si>
  <si>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</si>
  <si>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</si>
  <si>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</si>
  <si>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{ec387d83-ecb8-4209-8662-c7ee31ad7151}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</si>
  <si>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</si>
  <si>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</si>
  <si>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</si>
  <si>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</si>
  <si>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</si>
  <si>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</si>
  <si>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</si>
  <si>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</si>
  <si>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aa2543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</si>
  <si>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</si>
  <si>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</si>
  <si>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střediska osobní hygieny - č.p. 606 ul. Sadová</t>
  </si>
  <si>
    <t>KSO:</t>
  </si>
  <si>
    <t>CC-CZ:</t>
  </si>
  <si>
    <t>Místo:</t>
  </si>
  <si>
    <t>Frýdek-Místek</t>
  </si>
  <si>
    <t>Datum:</t>
  </si>
  <si>
    <t>19. 6. 2019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</si>
  <si>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</si>
  <si>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</si>
  <si>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</si>
  <si>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</si>
  <si>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</si>
  <si>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</si>
  <si>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</si>
  <si>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24306606</t>
  </si>
  <si>
    <t>CIVIL PROJECTS s.r.o.</t>
  </si>
  <si>
    <t>True</t>
  </si>
  <si>
    <t>Zpracovatel:</t>
  </si>
  <si>
    <t>Ing. Zdeněk Loup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</si>
  <si>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</si>
  <si>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</si>
  <si>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</si>
  <si>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</si>
  <si>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</si>
  <si>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</si>
  <si>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</si>
  <si>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</si>
  <si>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</si>
  <si>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</si>
  <si>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</si>
  <si>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</si>
  <si>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</si>
  <si>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</si>
  <si>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</si>
  <si>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</si>
  <si>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</si>
  <si>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</si>
  <si>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</si>
  <si>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</si>
  <si>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</si>
  <si>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</si>
  <si>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</si>
  <si>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</si>
  <si>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</si>
  <si>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</si>
  <si>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</si>
  <si>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</si>
  <si>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</si>
  <si>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</si>
  <si>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</si>
  <si>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</si>
  <si>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</si>
  <si>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</si>
  <si>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</si>
  <si>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</si>
  <si>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</si>
  <si>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</si>
  <si>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</si>
  <si>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</si>
  <si>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</si>
  <si>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</si>
  <si>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</si>
  <si>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</si>
  <si>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</si>
  <si>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</si>
  <si>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</si>
  <si>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</si>
  <si>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</si>
  <si>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</si>
  <si>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{617b240b-0ffc-4721-80c7-78cf585f02c5}</t>
  </si>
  <si>
    <t>2</t>
  </si>
  <si>
    <t>D1.4.1</t>
  </si>
  <si>
    <t>Zdravotechnika</t>
  </si>
  <si>
    <t>{bde5febd-b46e-4600-be7c-75338d7773f8}</t>
  </si>
  <si>
    <t>obklad</t>
  </si>
  <si>
    <t>m2</t>
  </si>
  <si>
    <t>30,28</t>
  </si>
  <si>
    <t>omitka</t>
  </si>
  <si>
    <t>34,19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</si>
  <si>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</si>
  <si>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</si>
  <si>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</si>
  <si>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</si>
  <si>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</si>
  <si>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</si>
  <si>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</si>
  <si>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</si>
  <si>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</si>
  <si>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</si>
  <si>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</si>
  <si>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</si>
  <si>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</si>
  <si>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</si>
  <si>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</si>
  <si>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</si>
  <si>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</si>
  <si>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</si>
  <si>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</si>
  <si>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</si>
  <si>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</si>
  <si>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</si>
  <si>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</si>
  <si>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</si>
  <si>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</si>
  <si>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</si>
  <si>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</si>
  <si>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</si>
  <si>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</si>
  <si>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</si>
  <si>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</si>
  <si>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</si>
  <si>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</si>
  <si>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</si>
  <si>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</si>
  <si>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</si>
  <si>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</si>
  <si>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</si>
  <si>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</si>
  <si>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</si>
  <si>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</si>
  <si>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</si>
  <si>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</si>
  <si>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</si>
  <si>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CS ÚRS 2019 01</t>
  </si>
  <si>
    <t>4</t>
  </si>
  <si>
    <t>-657932005</t>
  </si>
  <si>
    <t>VV</t>
  </si>
  <si>
    <t>(2,5+0,2+0,4+0,2+0,35)*1,7+(1,8*2+0,8)*0,6</t>
  </si>
  <si>
    <t>Vodorovné konstrukce</t>
  </si>
  <si>
    <t>411386611</t>
  </si>
  <si>
    <t>Zabetonování prostupů v instalačních šachtách ze suchých směsí pl do 0,09 m2 ve stropech</t>
  </si>
  <si>
    <t>kus</t>
  </si>
  <si>
    <t>-48249010</t>
  </si>
  <si>
    <t>6</t>
  </si>
  <si>
    <t>Úpravy povrchů, podlahy a osazování výplní</t>
  </si>
  <si>
    <t>612142001</t>
  </si>
  <si>
    <t>Potažení vnitřních stěn sklovláknitým pletivem vtlačeným do tenkovrstvé hmoty</t>
  </si>
  <si>
    <t>1801180549</t>
  </si>
  <si>
    <t>(3,2+3,2+4,1+4,1)*2,1+(0,3+0,2+0,4)*1,7+2*2*0,5</t>
  </si>
  <si>
    <t>612311131</t>
  </si>
  <si>
    <t>Potažení vnitřních stěn vápenným štukem tloušťky do 3 mm</t>
  </si>
  <si>
    <t>967620244</t>
  </si>
  <si>
    <t>5</t>
  </si>
  <si>
    <t>631311115</t>
  </si>
  <si>
    <t>Mazanina tl do 80 mm z betonu prostého bez zvýšených nároků na prostředí tř. C 20/25</t>
  </si>
  <si>
    <t>m3</t>
  </si>
  <si>
    <t>146811219</t>
  </si>
  <si>
    <t>(13,1+5,2)*0,05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</si>
  <si>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</si>
  <si>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</si>
  <si>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</si>
  <si>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</si>
  <si>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-1423474323</t>
  </si>
  <si>
    <t>7</t>
  </si>
  <si>
    <t>968072455</t>
  </si>
  <si>
    <t>Vybourání kovových dveřních zárubní pl do 2 m2</t>
  </si>
  <si>
    <t>1873854795</t>
  </si>
  <si>
    <t>8</t>
  </si>
  <si>
    <t>972055141</t>
  </si>
  <si>
    <t>Vybourání otvorů ve stropech z ŽB prefabrikátů pl do 0,0225 tl přes 120 mm</t>
  </si>
  <si>
    <t>-582867255</t>
  </si>
  <si>
    <t>981511111</t>
  </si>
  <si>
    <t>Demolice konstrukcí objektů zděných na MVC postupným rozebíráním</t>
  </si>
  <si>
    <t>-1330388230</t>
  </si>
  <si>
    <t>((2,5+0,2+0,4+0,2)*1,7+(1,8+1,8+0,7)*0,6)*0,1</t>
  </si>
  <si>
    <t>10</t>
  </si>
  <si>
    <t>981511114</t>
  </si>
  <si>
    <t>Demolice konstrukcí objektů z betonu železového postupným rozebíráním</t>
  </si>
  <si>
    <t>1616654017</t>
  </si>
  <si>
    <t>(13,1+5,2)*0,06</t>
  </si>
  <si>
    <t>997</t>
  </si>
  <si>
    <t>Přesun sutě</t>
  </si>
  <si>
    <t>11</t>
  </si>
  <si>
    <t>997013211</t>
  </si>
  <si>
    <t>Vnitrostaveništní doprava suti a vybouraných hmot pro budovy v do 6 m ručně</t>
  </si>
  <si>
    <t>t</t>
  </si>
  <si>
    <t>-235507986</t>
  </si>
  <si>
    <t>12</t>
  </si>
  <si>
    <t>997013501</t>
  </si>
  <si>
    <t>Odvoz suti a vybouraných hmot na skládku nebo meziskládku do 1 km se složením</t>
  </si>
  <si>
    <t>922150536</t>
  </si>
  <si>
    <t>13</t>
  </si>
  <si>
    <t>997013509</t>
  </si>
  <si>
    <t>Příplatek k odvozu suti a vybouraných hmot na skládku ZKD 1 km přes 1 km</t>
  </si>
  <si>
    <t>710931539</t>
  </si>
  <si>
    <t>P</t>
  </si>
  <si>
    <t>Poznámka k položce:_x000d_
další 3 km</t>
  </si>
  <si>
    <t>5,788*3 'Přepočtené koeficientem množství</t>
  </si>
  <si>
    <t>14</t>
  </si>
  <si>
    <t>997013802</t>
  </si>
  <si>
    <t>Poplatek za uložení na skládce (skládkovné) stavebního odpadu železobetonového kód odpadu 170 101</t>
  </si>
  <si>
    <t>-1195690173</t>
  </si>
  <si>
    <t>997013803</t>
  </si>
  <si>
    <t>Poplatek za uložení na skládce (skládkovné) stavebního odpadu cihelného kód odpadu 170 102</t>
  </si>
  <si>
    <t>-1295227391</t>
  </si>
  <si>
    <t>16</t>
  </si>
  <si>
    <t>997013807</t>
  </si>
  <si>
    <t>Poplatek za uložení na skládce (skládkovné) stavebního odpadu keramického kód odpadu 170 103</t>
  </si>
  <si>
    <t>2129509159</t>
  </si>
  <si>
    <t>0,646+0,846</t>
  </si>
  <si>
    <t>17</t>
  </si>
  <si>
    <t>997013831</t>
  </si>
  <si>
    <t>Poplatek za uložení na skládce (skládkovné) stavebního odpadu směsného kód odpadu 170 904</t>
  </si>
  <si>
    <t>881167140</t>
  </si>
  <si>
    <t>0,076 "zárubeň</t>
  </si>
  <si>
    <t>0,069 "zdravotechnika</t>
  </si>
  <si>
    <t>Součet</t>
  </si>
  <si>
    <t>998</t>
  </si>
  <si>
    <t>Přesun hmot</t>
  </si>
  <si>
    <t>18</t>
  </si>
  <si>
    <t>998018001</t>
  </si>
  <si>
    <t>Přesun hmot ruční pro budovy v do 6 m</t>
  </si>
  <si>
    <t>1948212933</t>
  </si>
  <si>
    <t>PSV</t>
  </si>
  <si>
    <t>Práce a dodávky PSV</t>
  </si>
  <si>
    <t>725</t>
  </si>
  <si>
    <t>Zdravotechnika - zařizovací předměty</t>
  </si>
  <si>
    <t>19</t>
  </si>
  <si>
    <t>725110811</t>
  </si>
  <si>
    <t>Demontáž klozetů splachovací s nádrží</t>
  </si>
  <si>
    <t>soubor</t>
  </si>
  <si>
    <t>-491504290</t>
  </si>
  <si>
    <t>20</t>
  </si>
  <si>
    <t>725210821</t>
  </si>
  <si>
    <t>Demontáž umyvadel bez výtokových armatur</t>
  </si>
  <si>
    <t>1603626494</t>
  </si>
  <si>
    <t>725220851</t>
  </si>
  <si>
    <t>Demontáž van akrylátových</t>
  </si>
  <si>
    <t>-1446910686</t>
  </si>
  <si>
    <t>22</t>
  </si>
  <si>
    <t>725820801</t>
  </si>
  <si>
    <t>Demontáž baterie nástěnné do G 3 / 4</t>
  </si>
  <si>
    <t>2146739953</t>
  </si>
  <si>
    <t>23</t>
  </si>
  <si>
    <t>725820802</t>
  </si>
  <si>
    <t>Demontáž baterie stojánkové do jednoho otvoru</t>
  </si>
  <si>
    <t>967835668</t>
  </si>
  <si>
    <t>24</t>
  </si>
  <si>
    <t>725820899</t>
  </si>
  <si>
    <t>Demontáž madla</t>
  </si>
  <si>
    <t>-117151243</t>
  </si>
  <si>
    <t>25</t>
  </si>
  <si>
    <t>725112199</t>
  </si>
  <si>
    <t>Sedací zvedák do vany, kotvený do podlahy, akumulátorový</t>
  </si>
  <si>
    <t>-1393676206</t>
  </si>
  <si>
    <t>735</t>
  </si>
  <si>
    <t>Ústřední vytápění - otopná tělesa</t>
  </si>
  <si>
    <t>26</t>
  </si>
  <si>
    <t>735121810</t>
  </si>
  <si>
    <t>Demontáž otopného tělesa ocelového článkového</t>
  </si>
  <si>
    <t>-894410787</t>
  </si>
  <si>
    <t>2*0,6+0,6*0,6</t>
  </si>
  <si>
    <t>27</t>
  </si>
  <si>
    <t>735164511</t>
  </si>
  <si>
    <t>Montáž otopného tělesa trubkového na stěnu výšky tělesa do 1500 mm</t>
  </si>
  <si>
    <t>95413376</t>
  </si>
  <si>
    <t>28</t>
  </si>
  <si>
    <t>M</t>
  </si>
  <si>
    <t>54153016</t>
  </si>
  <si>
    <t>těleso trubkové přímotopné 1220x450mm 300W</t>
  </si>
  <si>
    <t>32</t>
  </si>
  <si>
    <t>346128770</t>
  </si>
  <si>
    <t>29</t>
  </si>
  <si>
    <t>735191905</t>
  </si>
  <si>
    <t>Odvzdušnění otopných těles</t>
  </si>
  <si>
    <t>861207377</t>
  </si>
  <si>
    <t>30</t>
  </si>
  <si>
    <t>735191910</t>
  </si>
  <si>
    <t>Napuštění vody do otopných těles</t>
  </si>
  <si>
    <t>Nh</t>
  </si>
  <si>
    <t>-640419137</t>
  </si>
  <si>
    <t>31</t>
  </si>
  <si>
    <t>735191999</t>
  </si>
  <si>
    <t>Napojení radiátoru na stávající rozvod</t>
  </si>
  <si>
    <t>364404700</t>
  </si>
  <si>
    <t>735494811</t>
  </si>
  <si>
    <t>Vypuštění vody z otopných těles</t>
  </si>
  <si>
    <t>1775432656</t>
  </si>
  <si>
    <t>763</t>
  </si>
  <si>
    <t>Konstrukce suché výstavby</t>
  </si>
  <si>
    <t>33</t>
  </si>
  <si>
    <t>763164131</t>
  </si>
  <si>
    <t>SDK obklad dřevěných kcí tvaru L š do 0,8 m desky 1xA 12,5</t>
  </si>
  <si>
    <t>m</t>
  </si>
  <si>
    <t>1864900572</t>
  </si>
  <si>
    <t>Poznámka k položce:_x000d_
kastlík - zakrytí svodů a rozvodů pod stropem</t>
  </si>
  <si>
    <t>771</t>
  </si>
  <si>
    <t>Podlahy z dlaždic</t>
  </si>
  <si>
    <t>34</t>
  </si>
  <si>
    <t>771111011</t>
  </si>
  <si>
    <t>Vysátí podkladu před pokládkou dlažby</t>
  </si>
  <si>
    <t>-2137966533</t>
  </si>
  <si>
    <t>35</t>
  </si>
  <si>
    <t>771121011</t>
  </si>
  <si>
    <t>Nátěr penetrační na podlahu</t>
  </si>
  <si>
    <t>38133966</t>
  </si>
  <si>
    <t>36</t>
  </si>
  <si>
    <t>771151014</t>
  </si>
  <si>
    <t>Samonivelační stěrka podlah pevnosti 20 MPa tl 10 mm</t>
  </si>
  <si>
    <t>-1096111282</t>
  </si>
  <si>
    <t>13,1+5,2</t>
  </si>
  <si>
    <t>37</t>
  </si>
  <si>
    <t>771474113</t>
  </si>
  <si>
    <t>Montáž soklů z dlaždic keramických rovných flexibilní lepidlo v do 120 mm</t>
  </si>
  <si>
    <t>1110187891</t>
  </si>
  <si>
    <t>2,8+2,8+1,1</t>
  </si>
  <si>
    <t>38</t>
  </si>
  <si>
    <t>59761009</t>
  </si>
  <si>
    <t>sokl-dlažba keramická slinutá hladká do interiéru i exteriéru 600x95mm</t>
  </si>
  <si>
    <t>1505861552</t>
  </si>
  <si>
    <t>11,8181818181818*1,1 'Přepočtené koeficientem množství</t>
  </si>
  <si>
    <t>39</t>
  </si>
  <si>
    <t>771573810</t>
  </si>
  <si>
    <t>Demontáž podlah z dlaždic keramických lepených</t>
  </si>
  <si>
    <t>1105187095</t>
  </si>
  <si>
    <t>40</t>
  </si>
  <si>
    <t>771574111</t>
  </si>
  <si>
    <t>Montáž podlah keramických hladkých lepených flexibilním lepidlem do 9 ks/m2</t>
  </si>
  <si>
    <t>658578886</t>
  </si>
  <si>
    <t>41</t>
  </si>
  <si>
    <t>59761011</t>
  </si>
  <si>
    <t>dlažba keramická slinutá hladká do interiéru i exteriéru do 9ks/m2</t>
  </si>
  <si>
    <t>615779838</t>
  </si>
  <si>
    <t>18,3*1,1 'Přepočtené koeficientem množství</t>
  </si>
  <si>
    <t>42</t>
  </si>
  <si>
    <t>771591112</t>
  </si>
  <si>
    <t>Izolace pod dlažbu nátěrem nebo stěrkou ve dvou vrstvách</t>
  </si>
  <si>
    <t>964296816</t>
  </si>
  <si>
    <t>43</t>
  </si>
  <si>
    <t>771591264</t>
  </si>
  <si>
    <t>Izolace těsnícími pásy mezi podlahou a stěnou</t>
  </si>
  <si>
    <t>-718210251</t>
  </si>
  <si>
    <t>4,1+3,2+4,1+3+2+2</t>
  </si>
  <si>
    <t>44</t>
  </si>
  <si>
    <t>998771101</t>
  </si>
  <si>
    <t>Přesun hmot tonážní pro podlahy z dlaždic v objektech v do 6 m</t>
  </si>
  <si>
    <t>-2089214528</t>
  </si>
  <si>
    <t>45</t>
  </si>
  <si>
    <t>998771181</t>
  </si>
  <si>
    <t>Příplatek k přesunu hmot tonážní 771 prováděný bez použití mechanizace</t>
  </si>
  <si>
    <t>-1123988432</t>
  </si>
  <si>
    <t>781</t>
  </si>
  <si>
    <t>Dokončovací práce - obklady</t>
  </si>
  <si>
    <t>46</t>
  </si>
  <si>
    <t>781111011</t>
  </si>
  <si>
    <t>Ometení (oprášení) stěny při přípravě podkladu</t>
  </si>
  <si>
    <t>810171267</t>
  </si>
  <si>
    <t>(3,24+4,06+3,24+3,7+0,6+0,3)*2,0</t>
  </si>
  <si>
    <t>47</t>
  </si>
  <si>
    <t>781121011</t>
  </si>
  <si>
    <t>Nátěr penetrační na stěnu</t>
  </si>
  <si>
    <t>-1145288685</t>
  </si>
  <si>
    <t>48</t>
  </si>
  <si>
    <t>781131112</t>
  </si>
  <si>
    <t>Izolace pod obklad nátěrem nebo stěrkou ve dvou vrstvách</t>
  </si>
  <si>
    <t>1014088422</t>
  </si>
  <si>
    <t>49</t>
  </si>
  <si>
    <t>781473810</t>
  </si>
  <si>
    <t>Demontáž obkladů z obkladaček keramických lepených</t>
  </si>
  <si>
    <t>-1376169206</t>
  </si>
  <si>
    <t>(3,25*2+4,06*2)*2,05+(2,8*2+2)*0,15</t>
  </si>
  <si>
    <t>50</t>
  </si>
  <si>
    <t>781474111</t>
  </si>
  <si>
    <t>Montáž obkladů vnitřních keramických hladkých do 9 ks/m2 lepených flexibilním lepidlem</t>
  </si>
  <si>
    <t>-1401618652</t>
  </si>
  <si>
    <t>51</t>
  </si>
  <si>
    <t>59761026</t>
  </si>
  <si>
    <t>obklad keramický hladký do 12ks/m2</t>
  </si>
  <si>
    <t>561192424</t>
  </si>
  <si>
    <t>30,28*1,1 'Přepočtené koeficientem množství</t>
  </si>
  <si>
    <t>52</t>
  </si>
  <si>
    <t>998781101</t>
  </si>
  <si>
    <t>Přesun hmot tonážní pro obklady keramické v objektech v do 6 m</t>
  </si>
  <si>
    <t>-358216974</t>
  </si>
  <si>
    <t>53</t>
  </si>
  <si>
    <t>998781181</t>
  </si>
  <si>
    <t>Příplatek k přesunu hmot tonážní 781 prováděný bez použití mechanizace</t>
  </si>
  <si>
    <t>-566387742</t>
  </si>
  <si>
    <t>783</t>
  </si>
  <si>
    <t>Dokončovací práce - nátěry</t>
  </si>
  <si>
    <t>54</t>
  </si>
  <si>
    <t>783301401</t>
  </si>
  <si>
    <t>Ometení zámečnických konstrukcí</t>
  </si>
  <si>
    <t>-1135428192</t>
  </si>
  <si>
    <t>2,5+1+1</t>
  </si>
  <si>
    <t>55</t>
  </si>
  <si>
    <t>783314101</t>
  </si>
  <si>
    <t>Základní jednonásobný syntetický nátěr zámečnických konstrukcí</t>
  </si>
  <si>
    <t>-1818935030</t>
  </si>
  <si>
    <t>56</t>
  </si>
  <si>
    <t>783315101</t>
  </si>
  <si>
    <t>Mezinátěr jednonásobný syntetický standardní zámečnických konstrukcí</t>
  </si>
  <si>
    <t>-710113598</t>
  </si>
  <si>
    <t>57</t>
  </si>
  <si>
    <t>783317101</t>
  </si>
  <si>
    <t>Krycí jednonásobný syntetický standardní nátěr zámečnických konstrukcí</t>
  </si>
  <si>
    <t>-1238058047</t>
  </si>
  <si>
    <t>784</t>
  </si>
  <si>
    <t>Dokončovací práce - malby a tapety</t>
  </si>
  <si>
    <t>58</t>
  </si>
  <si>
    <t>784111001</t>
  </si>
  <si>
    <t>Oprášení (ometení ) podkladu v místnostech výšky do 3,80 m</t>
  </si>
  <si>
    <t>-1753018139</t>
  </si>
  <si>
    <t>16+omitka</t>
  </si>
  <si>
    <t>59</t>
  </si>
  <si>
    <t>784171101</t>
  </si>
  <si>
    <t>Zakrytí vnitřních podlah včetně pozdějšího odkrytí</t>
  </si>
  <si>
    <t>-2077754869</t>
  </si>
  <si>
    <t>60</t>
  </si>
  <si>
    <t>784171111</t>
  </si>
  <si>
    <t>Zakrytí vnitřních ploch stěn v místnostech výšky do 3,80 m</t>
  </si>
  <si>
    <t>-1626849357</t>
  </si>
  <si>
    <t>2,2*1,5</t>
  </si>
  <si>
    <t>61</t>
  </si>
  <si>
    <t>58124842</t>
  </si>
  <si>
    <t>fólie pro malířské potřeby zakrývací tl 7µ 4x5m</t>
  </si>
  <si>
    <t>1591974523</t>
  </si>
  <si>
    <t>16,8+2,2*1,5</t>
  </si>
  <si>
    <t>20,1*1,05 'Přepočtené koeficientem množství</t>
  </si>
  <si>
    <t>62</t>
  </si>
  <si>
    <t>784181101</t>
  </si>
  <si>
    <t>Základní akrylátová jednonásobná penetrace podkladu v místnostech výšky do 3,80m</t>
  </si>
  <si>
    <t>-1727989936</t>
  </si>
  <si>
    <t>63</t>
  </si>
  <si>
    <t>784191003</t>
  </si>
  <si>
    <t>Čištění vnitřních ploch oken dvojitých nebo zdvojených po provedení malířských prací</t>
  </si>
  <si>
    <t>1316218713</t>
  </si>
  <si>
    <t>64</t>
  </si>
  <si>
    <t>784191007</t>
  </si>
  <si>
    <t>Čištění vnitřních ploch podlah po provedení malířských prací</t>
  </si>
  <si>
    <t>-1386371128</t>
  </si>
  <si>
    <t>65</t>
  </si>
  <si>
    <t>784221101</t>
  </si>
  <si>
    <t>Dvojnásobné bílé malby ze směsí za sucha dobře otěruvzdorných v místnostech do 3,80 m</t>
  </si>
  <si>
    <t>1901596521</t>
  </si>
  <si>
    <t>D1.4.1 - Zdravotechnika</t>
  </si>
  <si>
    <t>č.p.606,ul.Sadová ,Frýdek</t>
  </si>
  <si>
    <t>Statutární město Frýdek Místek, Radniční 1148, FM</t>
  </si>
  <si>
    <t>18980406</t>
  </si>
  <si>
    <t>Petr Gnida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</si>
  <si>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</si>
  <si>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</si>
  <si>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</si>
  <si>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HZS - Hodinové zúčtovací sazby</t>
  </si>
  <si>
    <t>721</t>
  </si>
  <si>
    <t>Zdravotechnika - vnitřní kanalizace</t>
  </si>
  <si>
    <t>721171803</t>
  </si>
  <si>
    <t>Demontáž potrubí z PVC do D 75</t>
  </si>
  <si>
    <t>659198305</t>
  </si>
  <si>
    <t>721171808</t>
  </si>
  <si>
    <t>Demontáž potrubí z PVC do D 114</t>
  </si>
  <si>
    <t>-545917040</t>
  </si>
  <si>
    <t>721171915</t>
  </si>
  <si>
    <t>Potrubí z PP propojení potrubí DN 110</t>
  </si>
  <si>
    <t>-459549060</t>
  </si>
  <si>
    <t>721174025</t>
  </si>
  <si>
    <t xml:space="preserve">Potrubí kanalizační z PP odpadní systém  DN 100</t>
  </si>
  <si>
    <t>CS ÚRS 2016 02</t>
  </si>
  <si>
    <t>1686960643</t>
  </si>
  <si>
    <t>721174042</t>
  </si>
  <si>
    <t xml:space="preserve">Potrubí kanalizační z PP připojovací systém  DN 40</t>
  </si>
  <si>
    <t>-625739442</t>
  </si>
  <si>
    <t>721174043</t>
  </si>
  <si>
    <t xml:space="preserve">Potrubí kanalizační z PP připojovací systém  DN 50</t>
  </si>
  <si>
    <t>662164583</t>
  </si>
  <si>
    <t>721174045</t>
  </si>
  <si>
    <t>Potrubí kanalizační z PP připojovací DN 110</t>
  </si>
  <si>
    <t>-2121789258</t>
  </si>
  <si>
    <t>721194104</t>
  </si>
  <si>
    <t>Vyvedení a upevnění odpadních výpustek DN 40</t>
  </si>
  <si>
    <t>1000586895</t>
  </si>
  <si>
    <t>721194105</t>
  </si>
  <si>
    <t>Vyvedení odpadních výpustek na potrubí DN 50mm</t>
  </si>
  <si>
    <t>-527782776</t>
  </si>
  <si>
    <t>721194109</t>
  </si>
  <si>
    <t>Vyvedení a upevnění odpadních výpustek DN 100</t>
  </si>
  <si>
    <t>CS ÚRS 2018 01</t>
  </si>
  <si>
    <t>744366386</t>
  </si>
  <si>
    <t>HLE.HL310NPR3020</t>
  </si>
  <si>
    <t>Podlahová vpust se svislým odtokem DN50/75/110, se zápachovým uzávěrem Primus a nástavcem s rámem 132 x 132 mm a krytem pro vložení dlažby 112 x 112 mm</t>
  </si>
  <si>
    <t>-337943146</t>
  </si>
  <si>
    <t>286156030</t>
  </si>
  <si>
    <t>čistící tvarovka PP č.110</t>
  </si>
  <si>
    <t>1223060483</t>
  </si>
  <si>
    <t>721290123</t>
  </si>
  <si>
    <t>Zkouška těsnosti potrubí kanalizace kouřem do DN 300</t>
  </si>
  <si>
    <t>-1978394197</t>
  </si>
  <si>
    <t>998721101</t>
  </si>
  <si>
    <t>Přesun hmot tonážní pro vnitřní kanalizace v objektech v do 6 m</t>
  </si>
  <si>
    <t>-1259926383</t>
  </si>
  <si>
    <t>722</t>
  </si>
  <si>
    <t>Zdravotechnika - vnitřní vodovod</t>
  </si>
  <si>
    <t>722130801</t>
  </si>
  <si>
    <t>Demontáž potrubí do DN 25</t>
  </si>
  <si>
    <t>624501854</t>
  </si>
  <si>
    <t>722131933</t>
  </si>
  <si>
    <t>Potrubí propojení potrubí DN 25</t>
  </si>
  <si>
    <t>-1044168836</t>
  </si>
  <si>
    <t>722181211</t>
  </si>
  <si>
    <t>Ochrana vodovodního potrubí přilepenými tepelně izolačními trubicemi z PE tl do 6 mm DN do 22 mm</t>
  </si>
  <si>
    <t>-809994596</t>
  </si>
  <si>
    <t>722181231</t>
  </si>
  <si>
    <t>Ochrana vodovodního potrubí přilepenými termoizolačními trubicemi z PE tl do 13 mm DN do 22 mm</t>
  </si>
  <si>
    <t>1058848445</t>
  </si>
  <si>
    <t>722181232</t>
  </si>
  <si>
    <t>Ochrana vodovodního potrubí přilepenými termoizolačními trubicemi z PE tl do 13 mm DN do 45 mm</t>
  </si>
  <si>
    <t>-1354094618</t>
  </si>
  <si>
    <t>722190401</t>
  </si>
  <si>
    <t>Vyvedení a upevnění výpustku do DN 25</t>
  </si>
  <si>
    <t>-1169131168</t>
  </si>
  <si>
    <t>722190901</t>
  </si>
  <si>
    <t>Uzavření nebo otevření vodovodního potrubí při opravách</t>
  </si>
  <si>
    <t>-1628620501</t>
  </si>
  <si>
    <t>722220152</t>
  </si>
  <si>
    <t>Nástěnka závitová plastová PPR PN 20 DN 20 x G 1/2-U,WC,V</t>
  </si>
  <si>
    <t>1165354197</t>
  </si>
  <si>
    <t>722232011</t>
  </si>
  <si>
    <t>Kohout kulový podomítkový G 1/2 PN 16 do 120°C vnitřní závit</t>
  </si>
  <si>
    <t>-1806738333</t>
  </si>
  <si>
    <t>722232122</t>
  </si>
  <si>
    <t>Kohout kulový přímý G 1/2 PN 42 do 185°C plnoprůtokový s koulí vnitřní závit</t>
  </si>
  <si>
    <t>1076730671</t>
  </si>
  <si>
    <t>722290226</t>
  </si>
  <si>
    <t>Zkouška těsnosti vodovodního potrubí do DN 50</t>
  </si>
  <si>
    <t>-2020040319</t>
  </si>
  <si>
    <t>722290234</t>
  </si>
  <si>
    <t>Proplach a dezinfekce vodovodního potrubí do DN 80</t>
  </si>
  <si>
    <t>1401488742</t>
  </si>
  <si>
    <t>733321212</t>
  </si>
  <si>
    <t>Potrubí plastové z PP-RCT spojované svařováním D 20x2,8</t>
  </si>
  <si>
    <t>768328111</t>
  </si>
  <si>
    <t>733321214</t>
  </si>
  <si>
    <t>Potrubí plastové z PP-RCT spojované svařováním D 32x4,4</t>
  </si>
  <si>
    <t>868366535</t>
  </si>
  <si>
    <t>998722101</t>
  </si>
  <si>
    <t>Přesun hmot tonážní pro vnitřní vodovod v objektech v do 6 m</t>
  </si>
  <si>
    <t>-1697607188</t>
  </si>
  <si>
    <t>725119125</t>
  </si>
  <si>
    <t>Montáž klozetových mís závěsných na nosné stěny</t>
  </si>
  <si>
    <t>1281740745</t>
  </si>
  <si>
    <t>6000022280</t>
  </si>
  <si>
    <t>Závěsný klozet 70 cm, pro ZTP vč.sedátka</t>
  </si>
  <si>
    <t>628819157</t>
  </si>
  <si>
    <t>64211023</t>
  </si>
  <si>
    <t>umyvadlo keramické závěsné bezbariérové bílé 640x550mm</t>
  </si>
  <si>
    <t>-698975985</t>
  </si>
  <si>
    <t>55421039</t>
  </si>
  <si>
    <t>vana akrylátová oválná bílá 1850x900mm 335L</t>
  </si>
  <si>
    <t>-426454106</t>
  </si>
  <si>
    <t>725219102</t>
  </si>
  <si>
    <t>Montáž umyvadla připevněného na šrouby do zdiva</t>
  </si>
  <si>
    <t>-435255413</t>
  </si>
  <si>
    <t>725291511</t>
  </si>
  <si>
    <t>Doplňky zařízení koupelen plastové dávkovač tekutého mýdla na 350 ml - U</t>
  </si>
  <si>
    <t>-2060858476</t>
  </si>
  <si>
    <t>AZP.NZR4INV</t>
  </si>
  <si>
    <t xml:space="preserve">nerezové sklopné zrcadlo (i pro tělesně postižené), 405 x 625 mm  U</t>
  </si>
  <si>
    <t>-700555512</t>
  </si>
  <si>
    <t>AZP.IMS02P</t>
  </si>
  <si>
    <t>nerezové invalidní U madlo sklopné, s držákem na toaletní papír - 813 mm, brus</t>
  </si>
  <si>
    <t>-1625695576</t>
  </si>
  <si>
    <t>AZP.IMP01</t>
  </si>
  <si>
    <t>nerezové invalidní U madlo pevné - 813 mm, brus</t>
  </si>
  <si>
    <t>902319739</t>
  </si>
  <si>
    <t>725539202.1</t>
  </si>
  <si>
    <t xml:space="preserve">Montáž ohřívačů průtokových     V</t>
  </si>
  <si>
    <t>565505084</t>
  </si>
  <si>
    <t>725531101.1</t>
  </si>
  <si>
    <t xml:space="preserve">Elektrický ohřívač vody průtokový-sprcha kombi ramín. 0,3/ had.1,5m / 6,5 kW/400V        V</t>
  </si>
  <si>
    <t>-1974974677</t>
  </si>
  <si>
    <t>725849411</t>
  </si>
  <si>
    <t xml:space="preserve">Montáž baterie sprchová nástěnnás nastavitelnou výškou sprchy        V + (EOp)</t>
  </si>
  <si>
    <t>2053681164</t>
  </si>
  <si>
    <t>55144961</t>
  </si>
  <si>
    <t>baterie vanová/sprchová nástěnná páková s otočným ramenem chrom</t>
  </si>
  <si>
    <t>-163690543</t>
  </si>
  <si>
    <t>725813111.1</t>
  </si>
  <si>
    <t xml:space="preserve">Ventil rohový RKK 1/2"x3/8"  -U,WC</t>
  </si>
  <si>
    <t>1169267679</t>
  </si>
  <si>
    <t>725822611</t>
  </si>
  <si>
    <t xml:space="preserve">Baterie umyvadlová stojánková páková bez výpusti  U</t>
  </si>
  <si>
    <t>-1707379109</t>
  </si>
  <si>
    <t>725861101</t>
  </si>
  <si>
    <t xml:space="preserve">Zápachová uzávěrka pro umyvadla DN 32   U pro TP</t>
  </si>
  <si>
    <t>831061235</t>
  </si>
  <si>
    <t>725864311</t>
  </si>
  <si>
    <t>Zápachová uzávěrka van DN 40/50 s kulovým kloubem na odtoku</t>
  </si>
  <si>
    <t>198267854</t>
  </si>
  <si>
    <t>725980123</t>
  </si>
  <si>
    <t>Dvířka 30/30, č.kus, armatury</t>
  </si>
  <si>
    <t>-455580229</t>
  </si>
  <si>
    <t>998725101</t>
  </si>
  <si>
    <t>Přesun hmot tonážní pro zařizovací předměty v objektech v do 6 m</t>
  </si>
  <si>
    <t>1342254066</t>
  </si>
  <si>
    <t>726</t>
  </si>
  <si>
    <t>Zdravotechnika - předstěnové instalace</t>
  </si>
  <si>
    <t>726131041.1</t>
  </si>
  <si>
    <t>Instalační předstěna - klozet závěsný v 1120 mm s ovládáním zepředu do lehkých stěn s kovovou kcí (vč.tlačítka)</t>
  </si>
  <si>
    <t>-1749948553</t>
  </si>
  <si>
    <t>998726111</t>
  </si>
  <si>
    <t>Přesun hmot tonážní pro instalační prefabrikáty v objektech v do 6 m</t>
  </si>
  <si>
    <t>-5198589</t>
  </si>
  <si>
    <t>HZS</t>
  </si>
  <si>
    <t>Hodinové zúčtovací sazby</t>
  </si>
  <si>
    <t>HZS2211</t>
  </si>
  <si>
    <t>Hodinová zúčtovací sazba instalatér</t>
  </si>
  <si>
    <t>hod</t>
  </si>
  <si>
    <t>512</t>
  </si>
  <si>
    <t>-2061945412</t>
  </si>
  <si>
    <t>HZS2491</t>
  </si>
  <si>
    <t>Hodinová zúčtovací sazba dělník zednických výpomocí</t>
  </si>
  <si>
    <t>1377712529</t>
  </si>
  <si>
    <t>HZS4211</t>
  </si>
  <si>
    <t>Hodinová zúčtovací sazba revizní technik</t>
  </si>
  <si>
    <t>1573839175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</si>
</sst>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33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33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41</v>
      </c>
      <c r="E29" s="44"/>
      <c r="F29" s="30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50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51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52</v>
      </c>
      <c r="AI60" s="39"/>
      <c r="AJ60" s="39"/>
      <c r="AK60" s="39"/>
      <c r="AL60" s="39"/>
      <c r="AM60" s="58" t="s">
        <v>53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54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55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52</v>
      </c>
      <c r="AI75" s="39"/>
      <c r="AJ75" s="39"/>
      <c r="AK75" s="39"/>
      <c r="AL75" s="39"/>
      <c r="AM75" s="58" t="s">
        <v>53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aa2543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Vybudování střediska osobní hygieny - č.p. 606 ul. Sadová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Frýdek-Místek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19. 6. 2019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Statutární město Frýdek-Místek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>CIVIL PROJECTS s.r.o.</v>
      </c>
      <c r="AN89" s="64"/>
      <c r="AO89" s="64"/>
      <c r="AP89" s="64"/>
      <c r="AQ89" s="37"/>
      <c r="AR89" s="41"/>
      <c r="AS89" s="74" t="s">
        <v>57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34</v>
      </c>
      <c r="AJ90" s="37"/>
      <c r="AK90" s="37"/>
      <c r="AL90" s="37"/>
      <c r="AM90" s="73" t="str">
        <f>IF(E20="","",E20)</f>
        <v>Ing. Zdeněk Loup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58</v>
      </c>
      <c r="D92" s="87"/>
      <c r="E92" s="87"/>
      <c r="F92" s="87"/>
      <c r="G92" s="87"/>
      <c r="H92" s="88"/>
      <c r="I92" s="89" t="s">
        <v>59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60</v>
      </c>
      <c r="AH92" s="87"/>
      <c r="AI92" s="87"/>
      <c r="AJ92" s="87"/>
      <c r="AK92" s="87"/>
      <c r="AL92" s="87"/>
      <c r="AM92" s="87"/>
      <c r="AN92" s="89" t="s">
        <v>61</v>
      </c>
      <c r="AO92" s="87"/>
      <c r="AP92" s="91"/>
      <c r="AQ92" s="92" t="s">
        <v>62</v>
      </c>
      <c r="AR92" s="41"/>
      <c r="AS92" s="93" t="s">
        <v>63</v>
      </c>
      <c r="AT92" s="94" t="s">
        <v>64</v>
      </c>
      <c r="AU92" s="94" t="s">
        <v>65</v>
      </c>
      <c r="AV92" s="94" t="s">
        <v>66</v>
      </c>
      <c r="AW92" s="94" t="s">
        <v>67</v>
      </c>
      <c r="AX92" s="94" t="s">
        <v>68</v>
      </c>
      <c r="AY92" s="94" t="s">
        <v>69</v>
      </c>
      <c r="AZ92" s="94" t="s">
        <v>70</v>
      </c>
      <c r="BA92" s="94" t="s">
        <v>71</v>
      </c>
      <c r="BB92" s="94" t="s">
        <v>72</v>
      </c>
      <c r="BC92" s="94" t="s">
        <v>73</v>
      </c>
      <c r="BD92" s="95" t="s">
        <v>74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75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ROUND(SUM(AG95:AG96),2)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ROUND(SUM(AS95:AS96),2)</f>
        <v>0</v>
      </c>
      <c r="AT94" s="107">
        <f>ROUND(SUM(AV94:AW94),2)</f>
        <v>0</v>
      </c>
      <c r="AU94" s="108">
        <f>ROUND(SUM(AU95:AU96),5)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ROUND(SUM(AZ95:AZ96),2)</f>
        <v>0</v>
      </c>
      <c r="BA94" s="107">
        <f>ROUND(SUM(BA95:BA96),2)</f>
        <v>0</v>
      </c>
      <c r="BB94" s="107">
        <f>ROUND(SUM(BB95:BB96),2)</f>
        <v>0</v>
      </c>
      <c r="BC94" s="107">
        <f>ROUND(SUM(BC95:BC96),2)</f>
        <v>0</v>
      </c>
      <c r="BD94" s="109">
        <f>ROUND(SUM(BD95:BD96),2)</f>
        <v>0</v>
      </c>
      <c r="BS94" s="110" t="s">
        <v>76</v>
      </c>
      <c r="BT94" s="110" t="s">
        <v>77</v>
      </c>
      <c r="BU94" s="111" t="s">
        <v>78</v>
      </c>
      <c r="BV94" s="110" t="s">
        <v>79</v>
      </c>
      <c r="BW94" s="110" t="s">
        <v>5</v>
      </c>
      <c r="BX94" s="110" t="s">
        <v>80</v>
      </c>
      <c r="CL94" s="110" t="s">
        <v>1</v>
      </c>
    </row>
    <row r="95" s="6" customFormat="1" ht="16.5" customHeight="1">
      <c r="A95" s="112" t="s">
        <v>81</v>
      </c>
      <c r="B95" s="113"/>
      <c r="C95" s="114"/>
      <c r="D95" s="115" t="s">
        <v>82</v>
      </c>
      <c r="E95" s="115"/>
      <c r="F95" s="115"/>
      <c r="G95" s="115"/>
      <c r="H95" s="115"/>
      <c r="I95" s="116"/>
      <c r="J95" s="115" t="s">
        <v>83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'SO01 - Stavební část'!J30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84</v>
      </c>
      <c r="AR95" s="119"/>
      <c r="AS95" s="120">
        <v>0</v>
      </c>
      <c r="AT95" s="121">
        <f>ROUND(SUM(AV95:AW95),2)</f>
        <v>0</v>
      </c>
      <c r="AU95" s="122">
        <f>'SO01 - Stavební část'!P131</f>
        <v>0</v>
      </c>
      <c r="AV95" s="121">
        <f>'SO01 - Stavební část'!J33</f>
        <v>0</v>
      </c>
      <c r="AW95" s="121">
        <f>'SO01 - Stavební část'!J34</f>
        <v>0</v>
      </c>
      <c r="AX95" s="121">
        <f>'SO01 - Stavební část'!J35</f>
        <v>0</v>
      </c>
      <c r="AY95" s="121">
        <f>'SO01 - Stavební část'!J36</f>
        <v>0</v>
      </c>
      <c r="AZ95" s="121">
        <f>'SO01 - Stavební část'!F33</f>
        <v>0</v>
      </c>
      <c r="BA95" s="121">
        <f>'SO01 - Stavební část'!F34</f>
        <v>0</v>
      </c>
      <c r="BB95" s="121">
        <f>'SO01 - Stavební část'!F35</f>
        <v>0</v>
      </c>
      <c r="BC95" s="121">
        <f>'SO01 - Stavební část'!F36</f>
        <v>0</v>
      </c>
      <c r="BD95" s="123">
        <f>'SO01 - Stavební část'!F37</f>
        <v>0</v>
      </c>
      <c r="BT95" s="124" t="s">
        <v>85</v>
      </c>
      <c r="BV95" s="124" t="s">
        <v>79</v>
      </c>
      <c r="BW95" s="124" t="s">
        <v>86</v>
      </c>
      <c r="BX95" s="124" t="s">
        <v>5</v>
      </c>
      <c r="CL95" s="124" t="s">
        <v>1</v>
      </c>
      <c r="CM95" s="124" t="s">
        <v>87</v>
      </c>
    </row>
    <row r="96" s="6" customFormat="1" ht="16.5" customHeight="1">
      <c r="A96" s="112" t="s">
        <v>81</v>
      </c>
      <c r="B96" s="113"/>
      <c r="C96" s="114"/>
      <c r="D96" s="115" t="s">
        <v>88</v>
      </c>
      <c r="E96" s="115"/>
      <c r="F96" s="115"/>
      <c r="G96" s="115"/>
      <c r="H96" s="115"/>
      <c r="I96" s="116"/>
      <c r="J96" s="115" t="s">
        <v>89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'D1.4.1 - Zdravotechnika'!J30</f>
        <v>0</v>
      </c>
      <c r="AH96" s="116"/>
      <c r="AI96" s="116"/>
      <c r="AJ96" s="116"/>
      <c r="AK96" s="116"/>
      <c r="AL96" s="116"/>
      <c r="AM96" s="116"/>
      <c r="AN96" s="117">
        <f>SUM(AG96,AT96)</f>
        <v>0</v>
      </c>
      <c r="AO96" s="116"/>
      <c r="AP96" s="116"/>
      <c r="AQ96" s="118" t="s">
        <v>84</v>
      </c>
      <c r="AR96" s="119"/>
      <c r="AS96" s="125">
        <v>0</v>
      </c>
      <c r="AT96" s="126">
        <f>ROUND(SUM(AV96:AW96),2)</f>
        <v>0</v>
      </c>
      <c r="AU96" s="127">
        <f>'D1.4.1 - Zdravotechnika'!P122</f>
        <v>0</v>
      </c>
      <c r="AV96" s="126">
        <f>'D1.4.1 - Zdravotechnika'!J33</f>
        <v>0</v>
      </c>
      <c r="AW96" s="126">
        <f>'D1.4.1 - Zdravotechnika'!J34</f>
        <v>0</v>
      </c>
      <c r="AX96" s="126">
        <f>'D1.4.1 - Zdravotechnika'!J35</f>
        <v>0</v>
      </c>
      <c r="AY96" s="126">
        <f>'D1.4.1 - Zdravotechnika'!J36</f>
        <v>0</v>
      </c>
      <c r="AZ96" s="126">
        <f>'D1.4.1 - Zdravotechnika'!F33</f>
        <v>0</v>
      </c>
      <c r="BA96" s="126">
        <f>'D1.4.1 - Zdravotechnika'!F34</f>
        <v>0</v>
      </c>
      <c r="BB96" s="126">
        <f>'D1.4.1 - Zdravotechnika'!F35</f>
        <v>0</v>
      </c>
      <c r="BC96" s="126">
        <f>'D1.4.1 - Zdravotechnika'!F36</f>
        <v>0</v>
      </c>
      <c r="BD96" s="128">
        <f>'D1.4.1 - Zdravotechnika'!F37</f>
        <v>0</v>
      </c>
      <c r="BT96" s="124" t="s">
        <v>85</v>
      </c>
      <c r="BV96" s="124" t="s">
        <v>79</v>
      </c>
      <c r="BW96" s="124" t="s">
        <v>90</v>
      </c>
      <c r="BX96" s="124" t="s">
        <v>5</v>
      </c>
      <c r="CL96" s="124" t="s">
        <v>1</v>
      </c>
      <c r="CM96" s="124" t="s">
        <v>85</v>
      </c>
    </row>
    <row r="97" s="1" customFormat="1" ht="30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</row>
    <row r="98" s="1" customFormat="1" ht="6.96" customHeight="1"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41"/>
    </row>
  </sheetData>
  <sheetProtection sheet="1" formatColumns="0" formatRows="0" objects="1" scenarios="1" spinCount="100000" saltValue="Hu7/xKNEzwOcxYgQpS66UClK9kxqISHkqarij/rylSd/wnr+P2kxNfY/pfm3abCBN0VuikhuDgsY3UAzgNTE7A==" hashValue="S5BwotZrBbBX3MNTqmtMzdGibd89fctHCxbH1/4qEgbXjMP7iSvSU5QKs3pyX0MoRbbaNKX48cdWSf48/jxkhg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SO01 - Stavební část'!C2" display="/"/>
    <hyperlink ref="A96" location="'D1.4.1 - Zdrav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86</v>
      </c>
      <c r="AZ2" s="130" t="s">
        <v>91</v>
      </c>
      <c r="BA2" s="130" t="s">
        <v>91</v>
      </c>
      <c r="BB2" s="130" t="s">
        <v>92</v>
      </c>
      <c r="BC2" s="130" t="s">
        <v>93</v>
      </c>
      <c r="BD2" s="130" t="s">
        <v>87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8"/>
      <c r="AT3" s="15" t="s">
        <v>87</v>
      </c>
      <c r="AZ3" s="130" t="s">
        <v>94</v>
      </c>
      <c r="BA3" s="130" t="s">
        <v>94</v>
      </c>
      <c r="BB3" s="130" t="s">
        <v>92</v>
      </c>
      <c r="BC3" s="130" t="s">
        <v>95</v>
      </c>
      <c r="BD3" s="130" t="s">
        <v>87</v>
      </c>
    </row>
    <row r="4" ht="24.96" customHeight="1">
      <c r="B4" s="18"/>
      <c r="D4" s="134" t="s">
        <v>96</v>
      </c>
      <c r="L4" s="18"/>
      <c r="M4" s="13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6" t="s">
        <v>16</v>
      </c>
      <c r="L6" s="18"/>
    </row>
    <row r="7" ht="16.5" customHeight="1">
      <c r="B7" s="18"/>
      <c r="E7" s="137" t="str">
        <f>'Rekapitulace stavby'!K6</f>
        <v>Vybudování střediska osobní hygieny - č.p. 606 ul. Sadová</v>
      </c>
      <c r="F7" s="136"/>
      <c r="G7" s="136"/>
      <c r="H7" s="136"/>
      <c r="L7" s="18"/>
    </row>
    <row r="8" s="1" customFormat="1" ht="12" customHeight="1">
      <c r="B8" s="41"/>
      <c r="D8" s="136" t="s">
        <v>97</v>
      </c>
      <c r="I8" s="138"/>
      <c r="L8" s="41"/>
    </row>
    <row r="9" s="1" customFormat="1" ht="36.96" customHeight="1">
      <c r="B9" s="41"/>
      <c r="E9" s="139" t="s">
        <v>98</v>
      </c>
      <c r="F9" s="1"/>
      <c r="G9" s="1"/>
      <c r="H9" s="1"/>
      <c r="I9" s="138"/>
      <c r="L9" s="41"/>
    </row>
    <row r="10" s="1" customFormat="1">
      <c r="B10" s="41"/>
      <c r="I10" s="138"/>
      <c r="L10" s="41"/>
    </row>
    <row r="11" s="1" customFormat="1" ht="12" customHeight="1">
      <c r="B11" s="41"/>
      <c r="D11" s="136" t="s">
        <v>18</v>
      </c>
      <c r="F11" s="140" t="s">
        <v>1</v>
      </c>
      <c r="I11" s="141" t="s">
        <v>19</v>
      </c>
      <c r="J11" s="140" t="s">
        <v>1</v>
      </c>
      <c r="L11" s="41"/>
    </row>
    <row r="12" s="1" customFormat="1" ht="12" customHeight="1">
      <c r="B12" s="41"/>
      <c r="D12" s="136" t="s">
        <v>20</v>
      </c>
      <c r="F12" s="140" t="s">
        <v>21</v>
      </c>
      <c r="I12" s="141" t="s">
        <v>22</v>
      </c>
      <c r="J12" s="142" t="str">
        <f>'Rekapitulace stavby'!AN8</f>
        <v>19. 6. 2019</v>
      </c>
      <c r="L12" s="41"/>
    </row>
    <row r="13" s="1" customFormat="1" ht="10.8" customHeight="1">
      <c r="B13" s="41"/>
      <c r="I13" s="138"/>
      <c r="L13" s="41"/>
    </row>
    <row r="14" s="1" customFormat="1" ht="12" customHeight="1">
      <c r="B14" s="41"/>
      <c r="D14" s="136" t="s">
        <v>24</v>
      </c>
      <c r="I14" s="141" t="s">
        <v>25</v>
      </c>
      <c r="J14" s="140" t="s">
        <v>1</v>
      </c>
      <c r="L14" s="41"/>
    </row>
    <row r="15" s="1" customFormat="1" ht="18" customHeight="1">
      <c r="B15" s="41"/>
      <c r="E15" s="140" t="s">
        <v>26</v>
      </c>
      <c r="I15" s="141" t="s">
        <v>27</v>
      </c>
      <c r="J15" s="140" t="s">
        <v>1</v>
      </c>
      <c r="L15" s="41"/>
    </row>
    <row r="16" s="1" customFormat="1" ht="6.96" customHeight="1">
      <c r="B16" s="41"/>
      <c r="I16" s="138"/>
      <c r="L16" s="41"/>
    </row>
    <row r="17" s="1" customFormat="1" ht="12" customHeight="1">
      <c r="B17" s="41"/>
      <c r="D17" s="136" t="s">
        <v>28</v>
      </c>
      <c r="I17" s="14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40"/>
      <c r="G18" s="140"/>
      <c r="H18" s="140"/>
      <c r="I18" s="14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8"/>
      <c r="L19" s="41"/>
    </row>
    <row r="20" s="1" customFormat="1" ht="12" customHeight="1">
      <c r="B20" s="41"/>
      <c r="D20" s="136" t="s">
        <v>30</v>
      </c>
      <c r="I20" s="141" t="s">
        <v>25</v>
      </c>
      <c r="J20" s="140" t="s">
        <v>31</v>
      </c>
      <c r="L20" s="41"/>
    </row>
    <row r="21" s="1" customFormat="1" ht="18" customHeight="1">
      <c r="B21" s="41"/>
      <c r="E21" s="140" t="s">
        <v>32</v>
      </c>
      <c r="I21" s="141" t="s">
        <v>27</v>
      </c>
      <c r="J21" s="140" t="s">
        <v>1</v>
      </c>
      <c r="L21" s="41"/>
    </row>
    <row r="22" s="1" customFormat="1" ht="6.96" customHeight="1">
      <c r="B22" s="41"/>
      <c r="I22" s="138"/>
      <c r="L22" s="41"/>
    </row>
    <row r="23" s="1" customFormat="1" ht="12" customHeight="1">
      <c r="B23" s="41"/>
      <c r="D23" s="136" t="s">
        <v>34</v>
      </c>
      <c r="I23" s="141" t="s">
        <v>25</v>
      </c>
      <c r="J23" s="140" t="s">
        <v>1</v>
      </c>
      <c r="L23" s="41"/>
    </row>
    <row r="24" s="1" customFormat="1" ht="18" customHeight="1">
      <c r="B24" s="41"/>
      <c r="E24" s="140" t="s">
        <v>35</v>
      </c>
      <c r="I24" s="141" t="s">
        <v>27</v>
      </c>
      <c r="J24" s="140" t="s">
        <v>1</v>
      </c>
      <c r="L24" s="41"/>
    </row>
    <row r="25" s="1" customFormat="1" ht="6.96" customHeight="1">
      <c r="B25" s="41"/>
      <c r="I25" s="138"/>
      <c r="L25" s="41"/>
    </row>
    <row r="26" s="1" customFormat="1" ht="12" customHeight="1">
      <c r="B26" s="41"/>
      <c r="D26" s="136" t="s">
        <v>36</v>
      </c>
      <c r="I26" s="138"/>
      <c r="L26" s="41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1"/>
      <c r="I28" s="138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6"/>
      <c r="J29" s="76"/>
      <c r="K29" s="76"/>
      <c r="L29" s="41"/>
    </row>
    <row r="30" s="1" customFormat="1" ht="25.44" customHeight="1">
      <c r="B30" s="41"/>
      <c r="D30" s="147" t="s">
        <v>37</v>
      </c>
      <c r="I30" s="138"/>
      <c r="J30" s="148">
        <f>ROUND(J131,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6"/>
      <c r="J31" s="76"/>
      <c r="K31" s="76"/>
      <c r="L31" s="41"/>
    </row>
    <row r="32" s="1" customFormat="1" ht="14.4" customHeight="1">
      <c r="B32" s="41"/>
      <c r="F32" s="149" t="s">
        <v>39</v>
      </c>
      <c r="I32" s="150" t="s">
        <v>38</v>
      </c>
      <c r="J32" s="149" t="s">
        <v>40</v>
      </c>
      <c r="L32" s="41"/>
    </row>
    <row r="33" s="1" customFormat="1" ht="14.4" customHeight="1">
      <c r="B33" s="41"/>
      <c r="D33" s="151" t="s">
        <v>41</v>
      </c>
      <c r="E33" s="136" t="s">
        <v>42</v>
      </c>
      <c r="F33" s="152">
        <f>ROUND((SUM(BE131:BE245)),  2)</f>
        <v>0</v>
      </c>
      <c r="I33" s="153">
        <v>0.20999999999999999</v>
      </c>
      <c r="J33" s="152">
        <f>ROUND(((SUM(BE131:BE245))*I33),  2)</f>
        <v>0</v>
      </c>
      <c r="L33" s="41"/>
    </row>
    <row r="34" s="1" customFormat="1" ht="14.4" customHeight="1">
      <c r="B34" s="41"/>
      <c r="E34" s="136" t="s">
        <v>43</v>
      </c>
      <c r="F34" s="152">
        <f>ROUND((SUM(BF131:BF245)),  2)</f>
        <v>0</v>
      </c>
      <c r="I34" s="153">
        <v>0.14999999999999999</v>
      </c>
      <c r="J34" s="152">
        <f>ROUND(((SUM(BF131:BF245))*I34),  2)</f>
        <v>0</v>
      </c>
      <c r="L34" s="41"/>
    </row>
    <row r="35" hidden="1" s="1" customFormat="1" ht="14.4" customHeight="1">
      <c r="B35" s="41"/>
      <c r="E35" s="136" t="s">
        <v>44</v>
      </c>
      <c r="F35" s="152">
        <f>ROUND((SUM(BG131:BG245)),  2)</f>
        <v>0</v>
      </c>
      <c r="I35" s="153">
        <v>0.20999999999999999</v>
      </c>
      <c r="J35" s="152">
        <f>0</f>
        <v>0</v>
      </c>
      <c r="L35" s="41"/>
    </row>
    <row r="36" hidden="1" s="1" customFormat="1" ht="14.4" customHeight="1">
      <c r="B36" s="41"/>
      <c r="E36" s="136" t="s">
        <v>45</v>
      </c>
      <c r="F36" s="152">
        <f>ROUND((SUM(BH131:BH245)),  2)</f>
        <v>0</v>
      </c>
      <c r="I36" s="153">
        <v>0.14999999999999999</v>
      </c>
      <c r="J36" s="152">
        <f>0</f>
        <v>0</v>
      </c>
      <c r="L36" s="41"/>
    </row>
    <row r="37" hidden="1" s="1" customFormat="1" ht="14.4" customHeight="1">
      <c r="B37" s="41"/>
      <c r="E37" s="136" t="s">
        <v>46</v>
      </c>
      <c r="F37" s="152">
        <f>ROUND((SUM(BI131:BI245)),  2)</f>
        <v>0</v>
      </c>
      <c r="I37" s="153">
        <v>0</v>
      </c>
      <c r="J37" s="152">
        <f>0</f>
        <v>0</v>
      </c>
      <c r="L37" s="41"/>
    </row>
    <row r="38" s="1" customFormat="1" ht="6.96" customHeight="1">
      <c r="B38" s="41"/>
      <c r="I38" s="138"/>
      <c r="L38" s="41"/>
    </row>
    <row r="39" s="1" customFormat="1" ht="25.44" customHeight="1">
      <c r="B39" s="41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9"/>
      <c r="J39" s="160">
        <f>SUM(J30:J37)</f>
        <v>0</v>
      </c>
      <c r="K39" s="161"/>
      <c r="L39" s="41"/>
    </row>
    <row r="40" s="1" customFormat="1" ht="14.4" customHeight="1">
      <c r="B40" s="41"/>
      <c r="I40" s="138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2" t="s">
        <v>50</v>
      </c>
      <c r="E50" s="163"/>
      <c r="F50" s="163"/>
      <c r="G50" s="162" t="s">
        <v>51</v>
      </c>
      <c r="H50" s="163"/>
      <c r="I50" s="164"/>
      <c r="J50" s="163"/>
      <c r="K50" s="163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5" t="s">
        <v>52</v>
      </c>
      <c r="E61" s="166"/>
      <c r="F61" s="167" t="s">
        <v>53</v>
      </c>
      <c r="G61" s="165" t="s">
        <v>52</v>
      </c>
      <c r="H61" s="166"/>
      <c r="I61" s="168"/>
      <c r="J61" s="169" t="s">
        <v>53</v>
      </c>
      <c r="K61" s="166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2" t="s">
        <v>54</v>
      </c>
      <c r="E65" s="163"/>
      <c r="F65" s="163"/>
      <c r="G65" s="162" t="s">
        <v>55</v>
      </c>
      <c r="H65" s="163"/>
      <c r="I65" s="164"/>
      <c r="J65" s="163"/>
      <c r="K65" s="163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5" t="s">
        <v>52</v>
      </c>
      <c r="E76" s="166"/>
      <c r="F76" s="167" t="s">
        <v>53</v>
      </c>
      <c r="G76" s="165" t="s">
        <v>52</v>
      </c>
      <c r="H76" s="166"/>
      <c r="I76" s="168"/>
      <c r="J76" s="169" t="s">
        <v>53</v>
      </c>
      <c r="K76" s="166"/>
      <c r="L76" s="41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1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1"/>
    </row>
    <row r="82" s="1" customFormat="1" ht="24.96" customHeight="1">
      <c r="B82" s="36"/>
      <c r="C82" s="21" t="s">
        <v>99</v>
      </c>
      <c r="D82" s="37"/>
      <c r="E82" s="37"/>
      <c r="F82" s="37"/>
      <c r="G82" s="37"/>
      <c r="H82" s="37"/>
      <c r="I82" s="138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8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8"/>
      <c r="J84" s="37"/>
      <c r="K84" s="37"/>
      <c r="L84" s="41"/>
    </row>
    <row r="85" s="1" customFormat="1" ht="16.5" customHeight="1">
      <c r="B85" s="36"/>
      <c r="C85" s="37"/>
      <c r="D85" s="37"/>
      <c r="E85" s="176" t="str">
        <f>E7</f>
        <v>Vybudování střediska osobní hygieny - č.p. 606 ul. Sadová</v>
      </c>
      <c r="F85" s="30"/>
      <c r="G85" s="30"/>
      <c r="H85" s="30"/>
      <c r="I85" s="138"/>
      <c r="J85" s="37"/>
      <c r="K85" s="37"/>
      <c r="L85" s="41"/>
    </row>
    <row r="86" s="1" customFormat="1" ht="12" customHeight="1">
      <c r="B86" s="36"/>
      <c r="C86" s="30" t="s">
        <v>97</v>
      </c>
      <c r="D86" s="37"/>
      <c r="E86" s="37"/>
      <c r="F86" s="37"/>
      <c r="G86" s="37"/>
      <c r="H86" s="37"/>
      <c r="I86" s="138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SO01 - Stavební část</v>
      </c>
      <c r="F87" s="37"/>
      <c r="G87" s="37"/>
      <c r="H87" s="37"/>
      <c r="I87" s="138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8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Frýdek-Místek</v>
      </c>
      <c r="G89" s="37"/>
      <c r="H89" s="37"/>
      <c r="I89" s="141" t="s">
        <v>22</v>
      </c>
      <c r="J89" s="72" t="str">
        <f>IF(J12="","",J12)</f>
        <v>19. 6. 2019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8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Statutární město Frýdek-Místek</v>
      </c>
      <c r="G91" s="37"/>
      <c r="H91" s="37"/>
      <c r="I91" s="141" t="s">
        <v>30</v>
      </c>
      <c r="J91" s="34" t="str">
        <f>E21</f>
        <v>CIVIL PROJECTS s.r.o.</v>
      </c>
      <c r="K91" s="37"/>
      <c r="L91" s="41"/>
    </row>
    <row r="92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1" t="s">
        <v>34</v>
      </c>
      <c r="J92" s="34" t="str">
        <f>E24</f>
        <v>Ing. Zdeněk Loup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8"/>
      <c r="J93" s="37"/>
      <c r="K93" s="37"/>
      <c r="L93" s="41"/>
    </row>
    <row r="94" s="1" customFormat="1" ht="29.28" customHeight="1">
      <c r="B94" s="36"/>
      <c r="C94" s="177" t="s">
        <v>100</v>
      </c>
      <c r="D94" s="178"/>
      <c r="E94" s="178"/>
      <c r="F94" s="178"/>
      <c r="G94" s="178"/>
      <c r="H94" s="178"/>
      <c r="I94" s="179"/>
      <c r="J94" s="180" t="s">
        <v>101</v>
      </c>
      <c r="K94" s="178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8"/>
      <c r="J95" s="37"/>
      <c r="K95" s="37"/>
      <c r="L95" s="41"/>
    </row>
    <row r="96" s="1" customFormat="1" ht="22.8" customHeight="1">
      <c r="B96" s="36"/>
      <c r="C96" s="181" t="s">
        <v>102</v>
      </c>
      <c r="D96" s="37"/>
      <c r="E96" s="37"/>
      <c r="F96" s="37"/>
      <c r="G96" s="37"/>
      <c r="H96" s="37"/>
      <c r="I96" s="138"/>
      <c r="J96" s="103">
        <f>J131</f>
        <v>0</v>
      </c>
      <c r="K96" s="37"/>
      <c r="L96" s="41"/>
      <c r="AU96" s="15" t="s">
        <v>103</v>
      </c>
    </row>
    <row r="97" s="8" customFormat="1" ht="24.96" customHeight="1">
      <c r="B97" s="182"/>
      <c r="C97" s="183"/>
      <c r="D97" s="184" t="s">
        <v>104</v>
      </c>
      <c r="E97" s="185"/>
      <c r="F97" s="185"/>
      <c r="G97" s="185"/>
      <c r="H97" s="185"/>
      <c r="I97" s="186"/>
      <c r="J97" s="187">
        <f>J132</f>
        <v>0</v>
      </c>
      <c r="K97" s="183"/>
      <c r="L97" s="188"/>
    </row>
    <row r="98" s="9" customFormat="1" ht="19.92" customHeight="1">
      <c r="B98" s="189"/>
      <c r="C98" s="190"/>
      <c r="D98" s="191" t="s">
        <v>105</v>
      </c>
      <c r="E98" s="192"/>
      <c r="F98" s="192"/>
      <c r="G98" s="192"/>
      <c r="H98" s="192"/>
      <c r="I98" s="193"/>
      <c r="J98" s="194">
        <f>J133</f>
        <v>0</v>
      </c>
      <c r="K98" s="190"/>
      <c r="L98" s="195"/>
    </row>
    <row r="99" s="9" customFormat="1" ht="19.92" customHeight="1">
      <c r="B99" s="189"/>
      <c r="C99" s="190"/>
      <c r="D99" s="191" t="s">
        <v>106</v>
      </c>
      <c r="E99" s="192"/>
      <c r="F99" s="192"/>
      <c r="G99" s="192"/>
      <c r="H99" s="192"/>
      <c r="I99" s="193"/>
      <c r="J99" s="194">
        <f>J136</f>
        <v>0</v>
      </c>
      <c r="K99" s="190"/>
      <c r="L99" s="195"/>
    </row>
    <row r="100" s="9" customFormat="1" ht="19.92" customHeight="1">
      <c r="B100" s="189"/>
      <c r="C100" s="190"/>
      <c r="D100" s="191" t="s">
        <v>107</v>
      </c>
      <c r="E100" s="192"/>
      <c r="F100" s="192"/>
      <c r="G100" s="192"/>
      <c r="H100" s="192"/>
      <c r="I100" s="193"/>
      <c r="J100" s="194">
        <f>J138</f>
        <v>0</v>
      </c>
      <c r="K100" s="190"/>
      <c r="L100" s="195"/>
    </row>
    <row r="101" s="9" customFormat="1" ht="19.92" customHeight="1">
      <c r="B101" s="189"/>
      <c r="C101" s="190"/>
      <c r="D101" s="191" t="s">
        <v>108</v>
      </c>
      <c r="E101" s="192"/>
      <c r="F101" s="192"/>
      <c r="G101" s="192"/>
      <c r="H101" s="192"/>
      <c r="I101" s="193"/>
      <c r="J101" s="194">
        <f>J145</f>
        <v>0</v>
      </c>
      <c r="K101" s="190"/>
      <c r="L101" s="195"/>
    </row>
    <row r="102" s="9" customFormat="1" ht="19.92" customHeight="1">
      <c r="B102" s="189"/>
      <c r="C102" s="190"/>
      <c r="D102" s="191" t="s">
        <v>109</v>
      </c>
      <c r="E102" s="192"/>
      <c r="F102" s="192"/>
      <c r="G102" s="192"/>
      <c r="H102" s="192"/>
      <c r="I102" s="193"/>
      <c r="J102" s="194">
        <f>J153</f>
        <v>0</v>
      </c>
      <c r="K102" s="190"/>
      <c r="L102" s="195"/>
    </row>
    <row r="103" s="9" customFormat="1" ht="19.92" customHeight="1">
      <c r="B103" s="189"/>
      <c r="C103" s="190"/>
      <c r="D103" s="191" t="s">
        <v>110</v>
      </c>
      <c r="E103" s="192"/>
      <c r="F103" s="192"/>
      <c r="G103" s="192"/>
      <c r="H103" s="192"/>
      <c r="I103" s="193"/>
      <c r="J103" s="194">
        <f>J167</f>
        <v>0</v>
      </c>
      <c r="K103" s="190"/>
      <c r="L103" s="195"/>
    </row>
    <row r="104" s="8" customFormat="1" ht="24.96" customHeight="1">
      <c r="B104" s="182"/>
      <c r="C104" s="183"/>
      <c r="D104" s="184" t="s">
        <v>111</v>
      </c>
      <c r="E104" s="185"/>
      <c r="F104" s="185"/>
      <c r="G104" s="185"/>
      <c r="H104" s="185"/>
      <c r="I104" s="186"/>
      <c r="J104" s="187">
        <f>J169</f>
        <v>0</v>
      </c>
      <c r="K104" s="183"/>
      <c r="L104" s="188"/>
    </row>
    <row r="105" s="9" customFormat="1" ht="19.92" customHeight="1">
      <c r="B105" s="189"/>
      <c r="C105" s="190"/>
      <c r="D105" s="191" t="s">
        <v>112</v>
      </c>
      <c r="E105" s="192"/>
      <c r="F105" s="192"/>
      <c r="G105" s="192"/>
      <c r="H105" s="192"/>
      <c r="I105" s="193"/>
      <c r="J105" s="194">
        <f>J170</f>
        <v>0</v>
      </c>
      <c r="K105" s="190"/>
      <c r="L105" s="195"/>
    </row>
    <row r="106" s="9" customFormat="1" ht="19.92" customHeight="1">
      <c r="B106" s="189"/>
      <c r="C106" s="190"/>
      <c r="D106" s="191" t="s">
        <v>113</v>
      </c>
      <c r="E106" s="192"/>
      <c r="F106" s="192"/>
      <c r="G106" s="192"/>
      <c r="H106" s="192"/>
      <c r="I106" s="193"/>
      <c r="J106" s="194">
        <f>J178</f>
        <v>0</v>
      </c>
      <c r="K106" s="190"/>
      <c r="L106" s="195"/>
    </row>
    <row r="107" s="9" customFormat="1" ht="19.92" customHeight="1">
      <c r="B107" s="189"/>
      <c r="C107" s="190"/>
      <c r="D107" s="191" t="s">
        <v>114</v>
      </c>
      <c r="E107" s="192"/>
      <c r="F107" s="192"/>
      <c r="G107" s="192"/>
      <c r="H107" s="192"/>
      <c r="I107" s="193"/>
      <c r="J107" s="194">
        <f>J187</f>
        <v>0</v>
      </c>
      <c r="K107" s="190"/>
      <c r="L107" s="195"/>
    </row>
    <row r="108" s="9" customFormat="1" ht="19.92" customHeight="1">
      <c r="B108" s="189"/>
      <c r="C108" s="190"/>
      <c r="D108" s="191" t="s">
        <v>115</v>
      </c>
      <c r="E108" s="192"/>
      <c r="F108" s="192"/>
      <c r="G108" s="192"/>
      <c r="H108" s="192"/>
      <c r="I108" s="193"/>
      <c r="J108" s="194">
        <f>J190</f>
        <v>0</v>
      </c>
      <c r="K108" s="190"/>
      <c r="L108" s="195"/>
    </row>
    <row r="109" s="9" customFormat="1" ht="19.92" customHeight="1">
      <c r="B109" s="189"/>
      <c r="C109" s="190"/>
      <c r="D109" s="191" t="s">
        <v>116</v>
      </c>
      <c r="E109" s="192"/>
      <c r="F109" s="192"/>
      <c r="G109" s="192"/>
      <c r="H109" s="192"/>
      <c r="I109" s="193"/>
      <c r="J109" s="194">
        <f>J210</f>
        <v>0</v>
      </c>
      <c r="K109" s="190"/>
      <c r="L109" s="195"/>
    </row>
    <row r="110" s="9" customFormat="1" ht="19.92" customHeight="1">
      <c r="B110" s="189"/>
      <c r="C110" s="190"/>
      <c r="D110" s="191" t="s">
        <v>117</v>
      </c>
      <c r="E110" s="192"/>
      <c r="F110" s="192"/>
      <c r="G110" s="192"/>
      <c r="H110" s="192"/>
      <c r="I110" s="193"/>
      <c r="J110" s="194">
        <f>J225</f>
        <v>0</v>
      </c>
      <c r="K110" s="190"/>
      <c r="L110" s="195"/>
    </row>
    <row r="111" s="9" customFormat="1" ht="19.92" customHeight="1">
      <c r="B111" s="189"/>
      <c r="C111" s="190"/>
      <c r="D111" s="191" t="s">
        <v>118</v>
      </c>
      <c r="E111" s="192"/>
      <c r="F111" s="192"/>
      <c r="G111" s="192"/>
      <c r="H111" s="192"/>
      <c r="I111" s="193"/>
      <c r="J111" s="194">
        <f>J231</f>
        <v>0</v>
      </c>
      <c r="K111" s="190"/>
      <c r="L111" s="195"/>
    </row>
    <row r="112" s="1" customFormat="1" ht="21.84" customHeight="1">
      <c r="B112" s="36"/>
      <c r="C112" s="37"/>
      <c r="D112" s="37"/>
      <c r="E112" s="37"/>
      <c r="F112" s="37"/>
      <c r="G112" s="37"/>
      <c r="H112" s="37"/>
      <c r="I112" s="138"/>
      <c r="J112" s="37"/>
      <c r="K112" s="37"/>
      <c r="L112" s="41"/>
    </row>
    <row r="113" s="1" customFormat="1" ht="6.96" customHeight="1">
      <c r="B113" s="59"/>
      <c r="C113" s="60"/>
      <c r="D113" s="60"/>
      <c r="E113" s="60"/>
      <c r="F113" s="60"/>
      <c r="G113" s="60"/>
      <c r="H113" s="60"/>
      <c r="I113" s="172"/>
      <c r="J113" s="60"/>
      <c r="K113" s="60"/>
      <c r="L113" s="41"/>
    </row>
    <row r="117" s="1" customFormat="1" ht="6.96" customHeight="1">
      <c r="B117" s="61"/>
      <c r="C117" s="62"/>
      <c r="D117" s="62"/>
      <c r="E117" s="62"/>
      <c r="F117" s="62"/>
      <c r="G117" s="62"/>
      <c r="H117" s="62"/>
      <c r="I117" s="175"/>
      <c r="J117" s="62"/>
      <c r="K117" s="62"/>
      <c r="L117" s="41"/>
    </row>
    <row r="118" s="1" customFormat="1" ht="24.96" customHeight="1">
      <c r="B118" s="36"/>
      <c r="C118" s="21" t="s">
        <v>119</v>
      </c>
      <c r="D118" s="37"/>
      <c r="E118" s="37"/>
      <c r="F118" s="37"/>
      <c r="G118" s="37"/>
      <c r="H118" s="37"/>
      <c r="I118" s="138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38"/>
      <c r="J119" s="37"/>
      <c r="K119" s="37"/>
      <c r="L119" s="41"/>
    </row>
    <row r="120" s="1" customFormat="1" ht="12" customHeight="1">
      <c r="B120" s="36"/>
      <c r="C120" s="30" t="s">
        <v>16</v>
      </c>
      <c r="D120" s="37"/>
      <c r="E120" s="37"/>
      <c r="F120" s="37"/>
      <c r="G120" s="37"/>
      <c r="H120" s="37"/>
      <c r="I120" s="138"/>
      <c r="J120" s="37"/>
      <c r="K120" s="37"/>
      <c r="L120" s="41"/>
    </row>
    <row r="121" s="1" customFormat="1" ht="16.5" customHeight="1">
      <c r="B121" s="36"/>
      <c r="C121" s="37"/>
      <c r="D121" s="37"/>
      <c r="E121" s="176" t="str">
        <f>E7</f>
        <v>Vybudování střediska osobní hygieny - č.p. 606 ul. Sadová</v>
      </c>
      <c r="F121" s="30"/>
      <c r="G121" s="30"/>
      <c r="H121" s="30"/>
      <c r="I121" s="138"/>
      <c r="J121" s="37"/>
      <c r="K121" s="37"/>
      <c r="L121" s="41"/>
    </row>
    <row r="122" s="1" customFormat="1" ht="12" customHeight="1">
      <c r="B122" s="36"/>
      <c r="C122" s="30" t="s">
        <v>97</v>
      </c>
      <c r="D122" s="37"/>
      <c r="E122" s="37"/>
      <c r="F122" s="37"/>
      <c r="G122" s="37"/>
      <c r="H122" s="37"/>
      <c r="I122" s="138"/>
      <c r="J122" s="37"/>
      <c r="K122" s="37"/>
      <c r="L122" s="41"/>
    </row>
    <row r="123" s="1" customFormat="1" ht="16.5" customHeight="1">
      <c r="B123" s="36"/>
      <c r="C123" s="37"/>
      <c r="D123" s="37"/>
      <c r="E123" s="69" t="str">
        <f>E9</f>
        <v>SO01 - Stavební část</v>
      </c>
      <c r="F123" s="37"/>
      <c r="G123" s="37"/>
      <c r="H123" s="37"/>
      <c r="I123" s="138"/>
      <c r="J123" s="37"/>
      <c r="K123" s="37"/>
      <c r="L123" s="41"/>
    </row>
    <row r="124" s="1" customFormat="1" ht="6.96" customHeight="1">
      <c r="B124" s="36"/>
      <c r="C124" s="37"/>
      <c r="D124" s="37"/>
      <c r="E124" s="37"/>
      <c r="F124" s="37"/>
      <c r="G124" s="37"/>
      <c r="H124" s="37"/>
      <c r="I124" s="138"/>
      <c r="J124" s="37"/>
      <c r="K124" s="37"/>
      <c r="L124" s="41"/>
    </row>
    <row r="125" s="1" customFormat="1" ht="12" customHeight="1">
      <c r="B125" s="36"/>
      <c r="C125" s="30" t="s">
        <v>20</v>
      </c>
      <c r="D125" s="37"/>
      <c r="E125" s="37"/>
      <c r="F125" s="25" t="str">
        <f>F12</f>
        <v>Frýdek-Místek</v>
      </c>
      <c r="G125" s="37"/>
      <c r="H125" s="37"/>
      <c r="I125" s="141" t="s">
        <v>22</v>
      </c>
      <c r="J125" s="72" t="str">
        <f>IF(J12="","",J12)</f>
        <v>19. 6. 2019</v>
      </c>
      <c r="K125" s="37"/>
      <c r="L125" s="41"/>
    </row>
    <row r="126" s="1" customFormat="1" ht="6.96" customHeight="1">
      <c r="B126" s="36"/>
      <c r="C126" s="37"/>
      <c r="D126" s="37"/>
      <c r="E126" s="37"/>
      <c r="F126" s="37"/>
      <c r="G126" s="37"/>
      <c r="H126" s="37"/>
      <c r="I126" s="138"/>
      <c r="J126" s="37"/>
      <c r="K126" s="37"/>
      <c r="L126" s="41"/>
    </row>
    <row r="127" s="1" customFormat="1" ht="27.9" customHeight="1">
      <c r="B127" s="36"/>
      <c r="C127" s="30" t="s">
        <v>24</v>
      </c>
      <c r="D127" s="37"/>
      <c r="E127" s="37"/>
      <c r="F127" s="25" t="str">
        <f>E15</f>
        <v>Statutární město Frýdek-Místek</v>
      </c>
      <c r="G127" s="37"/>
      <c r="H127" s="37"/>
      <c r="I127" s="141" t="s">
        <v>30</v>
      </c>
      <c r="J127" s="34" t="str">
        <f>E21</f>
        <v>CIVIL PROJECTS s.r.o.</v>
      </c>
      <c r="K127" s="37"/>
      <c r="L127" s="41"/>
    </row>
    <row r="128" s="1" customFormat="1" ht="15.15" customHeight="1">
      <c r="B128" s="36"/>
      <c r="C128" s="30" t="s">
        <v>28</v>
      </c>
      <c r="D128" s="37"/>
      <c r="E128" s="37"/>
      <c r="F128" s="25" t="str">
        <f>IF(E18="","",E18)</f>
        <v>Vyplň údaj</v>
      </c>
      <c r="G128" s="37"/>
      <c r="H128" s="37"/>
      <c r="I128" s="141" t="s">
        <v>34</v>
      </c>
      <c r="J128" s="34" t="str">
        <f>E24</f>
        <v>Ing. Zdeněk Loup</v>
      </c>
      <c r="K128" s="37"/>
      <c r="L128" s="41"/>
    </row>
    <row r="129" s="1" customFormat="1" ht="10.32" customHeight="1">
      <c r="B129" s="36"/>
      <c r="C129" s="37"/>
      <c r="D129" s="37"/>
      <c r="E129" s="37"/>
      <c r="F129" s="37"/>
      <c r="G129" s="37"/>
      <c r="H129" s="37"/>
      <c r="I129" s="138"/>
      <c r="J129" s="37"/>
      <c r="K129" s="37"/>
      <c r="L129" s="41"/>
    </row>
    <row r="130" s="10" customFormat="1" ht="29.28" customHeight="1">
      <c r="B130" s="196"/>
      <c r="C130" s="197" t="s">
        <v>120</v>
      </c>
      <c r="D130" s="198" t="s">
        <v>62</v>
      </c>
      <c r="E130" s="198" t="s">
        <v>58</v>
      </c>
      <c r="F130" s="198" t="s">
        <v>59</v>
      </c>
      <c r="G130" s="198" t="s">
        <v>121</v>
      </c>
      <c r="H130" s="198" t="s">
        <v>122</v>
      </c>
      <c r="I130" s="199" t="s">
        <v>123</v>
      </c>
      <c r="J130" s="200" t="s">
        <v>101</v>
      </c>
      <c r="K130" s="201" t="s">
        <v>124</v>
      </c>
      <c r="L130" s="202"/>
      <c r="M130" s="93" t="s">
        <v>1</v>
      </c>
      <c r="N130" s="94" t="s">
        <v>41</v>
      </c>
      <c r="O130" s="94" t="s">
        <v>125</v>
      </c>
      <c r="P130" s="94" t="s">
        <v>126</v>
      </c>
      <c r="Q130" s="94" t="s">
        <v>127</v>
      </c>
      <c r="R130" s="94" t="s">
        <v>128</v>
      </c>
      <c r="S130" s="94" t="s">
        <v>129</v>
      </c>
      <c r="T130" s="95" t="s">
        <v>130</v>
      </c>
    </row>
    <row r="131" s="1" customFormat="1" ht="22.8" customHeight="1">
      <c r="B131" s="36"/>
      <c r="C131" s="100" t="s">
        <v>131</v>
      </c>
      <c r="D131" s="37"/>
      <c r="E131" s="37"/>
      <c r="F131" s="37"/>
      <c r="G131" s="37"/>
      <c r="H131" s="37"/>
      <c r="I131" s="138"/>
      <c r="J131" s="203">
        <f>BK131</f>
        <v>0</v>
      </c>
      <c r="K131" s="37"/>
      <c r="L131" s="41"/>
      <c r="M131" s="96"/>
      <c r="N131" s="97"/>
      <c r="O131" s="97"/>
      <c r="P131" s="204">
        <f>P132+P169</f>
        <v>0</v>
      </c>
      <c r="Q131" s="97"/>
      <c r="R131" s="204">
        <f>R132+R169</f>
        <v>4.7051924999999999</v>
      </c>
      <c r="S131" s="97"/>
      <c r="T131" s="205">
        <f>T132+T169</f>
        <v>5.7880434000000003</v>
      </c>
      <c r="AT131" s="15" t="s">
        <v>76</v>
      </c>
      <c r="AU131" s="15" t="s">
        <v>103</v>
      </c>
      <c r="BK131" s="206">
        <f>BK132+BK169</f>
        <v>0</v>
      </c>
    </row>
    <row r="132" s="11" customFormat="1" ht="25.92" customHeight="1">
      <c r="B132" s="207"/>
      <c r="C132" s="208"/>
      <c r="D132" s="209" t="s">
        <v>76</v>
      </c>
      <c r="E132" s="210" t="s">
        <v>132</v>
      </c>
      <c r="F132" s="210" t="s">
        <v>133</v>
      </c>
      <c r="G132" s="208"/>
      <c r="H132" s="208"/>
      <c r="I132" s="211"/>
      <c r="J132" s="212">
        <f>BK132</f>
        <v>0</v>
      </c>
      <c r="K132" s="208"/>
      <c r="L132" s="213"/>
      <c r="M132" s="214"/>
      <c r="N132" s="215"/>
      <c r="O132" s="215"/>
      <c r="P132" s="216">
        <f>P133+P136+P138+P145+P153+P167</f>
        <v>0</v>
      </c>
      <c r="Q132" s="215"/>
      <c r="R132" s="216">
        <f>R133+R136+R138+R145+R153+R167</f>
        <v>3.1307809999999998</v>
      </c>
      <c r="S132" s="215"/>
      <c r="T132" s="217">
        <f>T133+T136+T138+T145+T153+T167</f>
        <v>4.2104750000000006</v>
      </c>
      <c r="AR132" s="218" t="s">
        <v>85</v>
      </c>
      <c r="AT132" s="219" t="s">
        <v>76</v>
      </c>
      <c r="AU132" s="219" t="s">
        <v>77</v>
      </c>
      <c r="AY132" s="218" t="s">
        <v>134</v>
      </c>
      <c r="BK132" s="220">
        <f>BK133+BK136+BK138+BK145+BK153+BK167</f>
        <v>0</v>
      </c>
    </row>
    <row r="133" s="11" customFormat="1" ht="22.8" customHeight="1">
      <c r="B133" s="207"/>
      <c r="C133" s="208"/>
      <c r="D133" s="209" t="s">
        <v>76</v>
      </c>
      <c r="E133" s="221" t="s">
        <v>135</v>
      </c>
      <c r="F133" s="221" t="s">
        <v>136</v>
      </c>
      <c r="G133" s="208"/>
      <c r="H133" s="208"/>
      <c r="I133" s="211"/>
      <c r="J133" s="222">
        <f>BK133</f>
        <v>0</v>
      </c>
      <c r="K133" s="208"/>
      <c r="L133" s="213"/>
      <c r="M133" s="214"/>
      <c r="N133" s="215"/>
      <c r="O133" s="215"/>
      <c r="P133" s="216">
        <f>SUM(P134:P135)</f>
        <v>0</v>
      </c>
      <c r="Q133" s="215"/>
      <c r="R133" s="216">
        <f>SUM(R134:R135)</f>
        <v>0.61180864999999995</v>
      </c>
      <c r="S133" s="215"/>
      <c r="T133" s="217">
        <f>SUM(T134:T135)</f>
        <v>0</v>
      </c>
      <c r="AR133" s="218" t="s">
        <v>85</v>
      </c>
      <c r="AT133" s="219" t="s">
        <v>76</v>
      </c>
      <c r="AU133" s="219" t="s">
        <v>85</v>
      </c>
      <c r="AY133" s="218" t="s">
        <v>134</v>
      </c>
      <c r="BK133" s="220">
        <f>SUM(BK134:BK135)</f>
        <v>0</v>
      </c>
    </row>
    <row r="134" s="1" customFormat="1" ht="24" customHeight="1">
      <c r="B134" s="36"/>
      <c r="C134" s="223" t="s">
        <v>85</v>
      </c>
      <c r="D134" s="223" t="s">
        <v>137</v>
      </c>
      <c r="E134" s="224" t="s">
        <v>138</v>
      </c>
      <c r="F134" s="225" t="s">
        <v>139</v>
      </c>
      <c r="G134" s="226" t="s">
        <v>92</v>
      </c>
      <c r="H134" s="227">
        <v>8.8450000000000006</v>
      </c>
      <c r="I134" s="228"/>
      <c r="J134" s="229">
        <f>ROUND(I134*H134,2)</f>
        <v>0</v>
      </c>
      <c r="K134" s="225" t="s">
        <v>140</v>
      </c>
      <c r="L134" s="41"/>
      <c r="M134" s="230" t="s">
        <v>1</v>
      </c>
      <c r="N134" s="231" t="s">
        <v>42</v>
      </c>
      <c r="O134" s="84"/>
      <c r="P134" s="232">
        <f>O134*H134</f>
        <v>0</v>
      </c>
      <c r="Q134" s="232">
        <v>0.069169999999999995</v>
      </c>
      <c r="R134" s="232">
        <f>Q134*H134</f>
        <v>0.61180864999999995</v>
      </c>
      <c r="S134" s="232">
        <v>0</v>
      </c>
      <c r="T134" s="233">
        <f>S134*H134</f>
        <v>0</v>
      </c>
      <c r="AR134" s="234" t="s">
        <v>141</v>
      </c>
      <c r="AT134" s="234" t="s">
        <v>137</v>
      </c>
      <c r="AU134" s="234" t="s">
        <v>87</v>
      </c>
      <c r="AY134" s="15" t="s">
        <v>134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5" t="s">
        <v>85</v>
      </c>
      <c r="BK134" s="235">
        <f>ROUND(I134*H134,2)</f>
        <v>0</v>
      </c>
      <c r="BL134" s="15" t="s">
        <v>141</v>
      </c>
      <c r="BM134" s="234" t="s">
        <v>142</v>
      </c>
    </row>
    <row r="135" s="12" customFormat="1">
      <c r="B135" s="236"/>
      <c r="C135" s="237"/>
      <c r="D135" s="238" t="s">
        <v>143</v>
      </c>
      <c r="E135" s="239" t="s">
        <v>1</v>
      </c>
      <c r="F135" s="240" t="s">
        <v>144</v>
      </c>
      <c r="G135" s="237"/>
      <c r="H135" s="241">
        <v>8.8450000000000006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143</v>
      </c>
      <c r="AU135" s="247" t="s">
        <v>87</v>
      </c>
      <c r="AV135" s="12" t="s">
        <v>87</v>
      </c>
      <c r="AW135" s="12" t="s">
        <v>33</v>
      </c>
      <c r="AX135" s="12" t="s">
        <v>85</v>
      </c>
      <c r="AY135" s="247" t="s">
        <v>134</v>
      </c>
    </row>
    <row r="136" s="11" customFormat="1" ht="22.8" customHeight="1">
      <c r="B136" s="207"/>
      <c r="C136" s="208"/>
      <c r="D136" s="209" t="s">
        <v>76</v>
      </c>
      <c r="E136" s="221" t="s">
        <v>141</v>
      </c>
      <c r="F136" s="221" t="s">
        <v>145</v>
      </c>
      <c r="G136" s="208"/>
      <c r="H136" s="208"/>
      <c r="I136" s="211"/>
      <c r="J136" s="222">
        <f>BK136</f>
        <v>0</v>
      </c>
      <c r="K136" s="208"/>
      <c r="L136" s="213"/>
      <c r="M136" s="214"/>
      <c r="N136" s="215"/>
      <c r="O136" s="215"/>
      <c r="P136" s="216">
        <f>P137</f>
        <v>0</v>
      </c>
      <c r="Q136" s="215"/>
      <c r="R136" s="216">
        <f>R137</f>
        <v>0.019699999999999999</v>
      </c>
      <c r="S136" s="215"/>
      <c r="T136" s="217">
        <f>T137</f>
        <v>0</v>
      </c>
      <c r="AR136" s="218" t="s">
        <v>85</v>
      </c>
      <c r="AT136" s="219" t="s">
        <v>76</v>
      </c>
      <c r="AU136" s="219" t="s">
        <v>85</v>
      </c>
      <c r="AY136" s="218" t="s">
        <v>134</v>
      </c>
      <c r="BK136" s="220">
        <f>BK137</f>
        <v>0</v>
      </c>
    </row>
    <row r="137" s="1" customFormat="1" ht="24" customHeight="1">
      <c r="B137" s="36"/>
      <c r="C137" s="223" t="s">
        <v>87</v>
      </c>
      <c r="D137" s="223" t="s">
        <v>137</v>
      </c>
      <c r="E137" s="224" t="s">
        <v>146</v>
      </c>
      <c r="F137" s="225" t="s">
        <v>147</v>
      </c>
      <c r="G137" s="226" t="s">
        <v>148</v>
      </c>
      <c r="H137" s="227">
        <v>1</v>
      </c>
      <c r="I137" s="228"/>
      <c r="J137" s="229">
        <f>ROUND(I137*H137,2)</f>
        <v>0</v>
      </c>
      <c r="K137" s="225" t="s">
        <v>140</v>
      </c>
      <c r="L137" s="41"/>
      <c r="M137" s="230" t="s">
        <v>1</v>
      </c>
      <c r="N137" s="231" t="s">
        <v>42</v>
      </c>
      <c r="O137" s="84"/>
      <c r="P137" s="232">
        <f>O137*H137</f>
        <v>0</v>
      </c>
      <c r="Q137" s="232">
        <v>0.019699999999999999</v>
      </c>
      <c r="R137" s="232">
        <f>Q137*H137</f>
        <v>0.019699999999999999</v>
      </c>
      <c r="S137" s="232">
        <v>0</v>
      </c>
      <c r="T137" s="233">
        <f>S137*H137</f>
        <v>0</v>
      </c>
      <c r="AR137" s="234" t="s">
        <v>141</v>
      </c>
      <c r="AT137" s="234" t="s">
        <v>137</v>
      </c>
      <c r="AU137" s="234" t="s">
        <v>87</v>
      </c>
      <c r="AY137" s="15" t="s">
        <v>134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5" t="s">
        <v>85</v>
      </c>
      <c r="BK137" s="235">
        <f>ROUND(I137*H137,2)</f>
        <v>0</v>
      </c>
      <c r="BL137" s="15" t="s">
        <v>141</v>
      </c>
      <c r="BM137" s="234" t="s">
        <v>149</v>
      </c>
    </row>
    <row r="138" s="11" customFormat="1" ht="22.8" customHeight="1">
      <c r="B138" s="207"/>
      <c r="C138" s="208"/>
      <c r="D138" s="209" t="s">
        <v>76</v>
      </c>
      <c r="E138" s="221" t="s">
        <v>150</v>
      </c>
      <c r="F138" s="221" t="s">
        <v>151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SUM(P139:P144)</f>
        <v>0</v>
      </c>
      <c r="Q138" s="215"/>
      <c r="R138" s="216">
        <f>SUM(R139:R144)</f>
        <v>2.49708255</v>
      </c>
      <c r="S138" s="215"/>
      <c r="T138" s="217">
        <f>SUM(T139:T144)</f>
        <v>0</v>
      </c>
      <c r="AR138" s="218" t="s">
        <v>85</v>
      </c>
      <c r="AT138" s="219" t="s">
        <v>76</v>
      </c>
      <c r="AU138" s="219" t="s">
        <v>85</v>
      </c>
      <c r="AY138" s="218" t="s">
        <v>134</v>
      </c>
      <c r="BK138" s="220">
        <f>SUM(BK139:BK144)</f>
        <v>0</v>
      </c>
    </row>
    <row r="139" s="1" customFormat="1" ht="24" customHeight="1">
      <c r="B139" s="36"/>
      <c r="C139" s="223" t="s">
        <v>135</v>
      </c>
      <c r="D139" s="223" t="s">
        <v>137</v>
      </c>
      <c r="E139" s="224" t="s">
        <v>152</v>
      </c>
      <c r="F139" s="225" t="s">
        <v>153</v>
      </c>
      <c r="G139" s="226" t="s">
        <v>92</v>
      </c>
      <c r="H139" s="227">
        <v>34.189999999999998</v>
      </c>
      <c r="I139" s="228"/>
      <c r="J139" s="229">
        <f>ROUND(I139*H139,2)</f>
        <v>0</v>
      </c>
      <c r="K139" s="225" t="s">
        <v>140</v>
      </c>
      <c r="L139" s="41"/>
      <c r="M139" s="230" t="s">
        <v>1</v>
      </c>
      <c r="N139" s="231" t="s">
        <v>42</v>
      </c>
      <c r="O139" s="84"/>
      <c r="P139" s="232">
        <f>O139*H139</f>
        <v>0</v>
      </c>
      <c r="Q139" s="232">
        <v>0.0043800000000000002</v>
      </c>
      <c r="R139" s="232">
        <f>Q139*H139</f>
        <v>0.1497522</v>
      </c>
      <c r="S139" s="232">
        <v>0</v>
      </c>
      <c r="T139" s="233">
        <f>S139*H139</f>
        <v>0</v>
      </c>
      <c r="AR139" s="234" t="s">
        <v>141</v>
      </c>
      <c r="AT139" s="234" t="s">
        <v>137</v>
      </c>
      <c r="AU139" s="234" t="s">
        <v>87</v>
      </c>
      <c r="AY139" s="15" t="s">
        <v>134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5" t="s">
        <v>85</v>
      </c>
      <c r="BK139" s="235">
        <f>ROUND(I139*H139,2)</f>
        <v>0</v>
      </c>
      <c r="BL139" s="15" t="s">
        <v>141</v>
      </c>
      <c r="BM139" s="234" t="s">
        <v>154</v>
      </c>
    </row>
    <row r="140" s="12" customFormat="1">
      <c r="B140" s="236"/>
      <c r="C140" s="237"/>
      <c r="D140" s="238" t="s">
        <v>143</v>
      </c>
      <c r="E140" s="239" t="s">
        <v>94</v>
      </c>
      <c r="F140" s="240" t="s">
        <v>155</v>
      </c>
      <c r="G140" s="237"/>
      <c r="H140" s="241">
        <v>34.189999999999998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143</v>
      </c>
      <c r="AU140" s="247" t="s">
        <v>87</v>
      </c>
      <c r="AV140" s="12" t="s">
        <v>87</v>
      </c>
      <c r="AW140" s="12" t="s">
        <v>33</v>
      </c>
      <c r="AX140" s="12" t="s">
        <v>85</v>
      </c>
      <c r="AY140" s="247" t="s">
        <v>134</v>
      </c>
    </row>
    <row r="141" s="1" customFormat="1" ht="24" customHeight="1">
      <c r="B141" s="36"/>
      <c r="C141" s="223" t="s">
        <v>141</v>
      </c>
      <c r="D141" s="223" t="s">
        <v>137</v>
      </c>
      <c r="E141" s="224" t="s">
        <v>156</v>
      </c>
      <c r="F141" s="225" t="s">
        <v>157</v>
      </c>
      <c r="G141" s="226" t="s">
        <v>92</v>
      </c>
      <c r="H141" s="227">
        <v>34.189999999999998</v>
      </c>
      <c r="I141" s="228"/>
      <c r="J141" s="229">
        <f>ROUND(I141*H141,2)</f>
        <v>0</v>
      </c>
      <c r="K141" s="225" t="s">
        <v>140</v>
      </c>
      <c r="L141" s="41"/>
      <c r="M141" s="230" t="s">
        <v>1</v>
      </c>
      <c r="N141" s="231" t="s">
        <v>42</v>
      </c>
      <c r="O141" s="84"/>
      <c r="P141" s="232">
        <f>O141*H141</f>
        <v>0</v>
      </c>
      <c r="Q141" s="232">
        <v>0.0030000000000000001</v>
      </c>
      <c r="R141" s="232">
        <f>Q141*H141</f>
        <v>0.10257</v>
      </c>
      <c r="S141" s="232">
        <v>0</v>
      </c>
      <c r="T141" s="233">
        <f>S141*H141</f>
        <v>0</v>
      </c>
      <c r="AR141" s="234" t="s">
        <v>141</v>
      </c>
      <c r="AT141" s="234" t="s">
        <v>137</v>
      </c>
      <c r="AU141" s="234" t="s">
        <v>87</v>
      </c>
      <c r="AY141" s="15" t="s">
        <v>134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5" t="s">
        <v>85</v>
      </c>
      <c r="BK141" s="235">
        <f>ROUND(I141*H141,2)</f>
        <v>0</v>
      </c>
      <c r="BL141" s="15" t="s">
        <v>141</v>
      </c>
      <c r="BM141" s="234" t="s">
        <v>158</v>
      </c>
    </row>
    <row r="142" s="12" customFormat="1">
      <c r="B142" s="236"/>
      <c r="C142" s="237"/>
      <c r="D142" s="238" t="s">
        <v>143</v>
      </c>
      <c r="E142" s="239" t="s">
        <v>1</v>
      </c>
      <c r="F142" s="240" t="s">
        <v>94</v>
      </c>
      <c r="G142" s="237"/>
      <c r="H142" s="241">
        <v>34.189999999999998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143</v>
      </c>
      <c r="AU142" s="247" t="s">
        <v>87</v>
      </c>
      <c r="AV142" s="12" t="s">
        <v>87</v>
      </c>
      <c r="AW142" s="12" t="s">
        <v>33</v>
      </c>
      <c r="AX142" s="12" t="s">
        <v>85</v>
      </c>
      <c r="AY142" s="247" t="s">
        <v>134</v>
      </c>
    </row>
    <row r="143" s="1" customFormat="1" ht="24" customHeight="1">
      <c r="B143" s="36"/>
      <c r="C143" s="223" t="s">
        <v>159</v>
      </c>
      <c r="D143" s="223" t="s">
        <v>137</v>
      </c>
      <c r="E143" s="224" t="s">
        <v>160</v>
      </c>
      <c r="F143" s="225" t="s">
        <v>161</v>
      </c>
      <c r="G143" s="226" t="s">
        <v>162</v>
      </c>
      <c r="H143" s="227">
        <v>0.91500000000000004</v>
      </c>
      <c r="I143" s="228"/>
      <c r="J143" s="229">
        <f>ROUND(I143*H143,2)</f>
        <v>0</v>
      </c>
      <c r="K143" s="225" t="s">
        <v>140</v>
      </c>
      <c r="L143" s="41"/>
      <c r="M143" s="230" t="s">
        <v>1</v>
      </c>
      <c r="N143" s="231" t="s">
        <v>42</v>
      </c>
      <c r="O143" s="84"/>
      <c r="P143" s="232">
        <f>O143*H143</f>
        <v>0</v>
      </c>
      <c r="Q143" s="232">
        <v>2.45329</v>
      </c>
      <c r="R143" s="232">
        <f>Q143*H143</f>
        <v>2.24476035</v>
      </c>
      <c r="S143" s="232">
        <v>0</v>
      </c>
      <c r="T143" s="233">
        <f>S143*H143</f>
        <v>0</v>
      </c>
      <c r="AR143" s="234" t="s">
        <v>141</v>
      </c>
      <c r="AT143" s="234" t="s">
        <v>137</v>
      </c>
      <c r="AU143" s="234" t="s">
        <v>87</v>
      </c>
      <c r="AY143" s="15" t="s">
        <v>134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5" t="s">
        <v>85</v>
      </c>
      <c r="BK143" s="235">
        <f>ROUND(I143*H143,2)</f>
        <v>0</v>
      </c>
      <c r="BL143" s="15" t="s">
        <v>141</v>
      </c>
      <c r="BM143" s="234" t="s">
        <v>163</v>
      </c>
    </row>
    <row r="144" s="12" customFormat="1">
      <c r="B144" s="236"/>
      <c r="C144" s="237"/>
      <c r="D144" s="238" t="s">
        <v>143</v>
      </c>
      <c r="E144" s="239" t="s">
        <v>1</v>
      </c>
      <c r="F144" s="240" t="s">
        <v>164</v>
      </c>
      <c r="G144" s="237"/>
      <c r="H144" s="241">
        <v>0.91500000000000004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143</v>
      </c>
      <c r="AU144" s="247" t="s">
        <v>87</v>
      </c>
      <c r="AV144" s="12" t="s">
        <v>87</v>
      </c>
      <c r="AW144" s="12" t="s">
        <v>33</v>
      </c>
      <c r="AX144" s="12" t="s">
        <v>85</v>
      </c>
      <c r="AY144" s="247" t="s">
        <v>134</v>
      </c>
    </row>
    <row r="145" s="11" customFormat="1" ht="22.8" customHeight="1">
      <c r="B145" s="207"/>
      <c r="C145" s="208"/>
      <c r="D145" s="209" t="s">
        <v>76</v>
      </c>
      <c r="E145" s="221" t="s">
        <v>165</v>
      </c>
      <c r="F145" s="221" t="s">
        <v>166</v>
      </c>
      <c r="G145" s="208"/>
      <c r="H145" s="208"/>
      <c r="I145" s="211"/>
      <c r="J145" s="222">
        <f>BK145</f>
        <v>0</v>
      </c>
      <c r="K145" s="208"/>
      <c r="L145" s="213"/>
      <c r="M145" s="214"/>
      <c r="N145" s="215"/>
      <c r="O145" s="215"/>
      <c r="P145" s="216">
        <f>SUM(P146:P152)</f>
        <v>0</v>
      </c>
      <c r="Q145" s="215"/>
      <c r="R145" s="216">
        <f>SUM(R146:R152)</f>
        <v>0.0021898</v>
      </c>
      <c r="S145" s="215"/>
      <c r="T145" s="217">
        <f>SUM(T146:T152)</f>
        <v>4.2104750000000006</v>
      </c>
      <c r="AR145" s="218" t="s">
        <v>85</v>
      </c>
      <c r="AT145" s="219" t="s">
        <v>76</v>
      </c>
      <c r="AU145" s="219" t="s">
        <v>85</v>
      </c>
      <c r="AY145" s="218" t="s">
        <v>134</v>
      </c>
      <c r="BK145" s="220">
        <f>SUM(BK146:BK152)</f>
        <v>0</v>
      </c>
    </row>
    <row r="146" s="1" customFormat="1" ht="24" customHeight="1">
      <c r="B146" s="36"/>
      <c r="C146" s="223" t="s">
        <v>150</v>
      </c>
      <c r="D146" s="223" t="s">
        <v>137</v>
      </c>
      <c r="E146" s="224" t="s">
        <v>167</v>
      </c>
      <c r="F146" s="225" t="s">
        <v>168</v>
      </c>
      <c r="G146" s="226" t="s">
        <v>92</v>
      </c>
      <c r="H146" s="227">
        <v>16</v>
      </c>
      <c r="I146" s="228"/>
      <c r="J146" s="229">
        <f>ROUND(I146*H146,2)</f>
        <v>0</v>
      </c>
      <c r="K146" s="225" t="s">
        <v>140</v>
      </c>
      <c r="L146" s="41"/>
      <c r="M146" s="230" t="s">
        <v>1</v>
      </c>
      <c r="N146" s="231" t="s">
        <v>42</v>
      </c>
      <c r="O146" s="84"/>
      <c r="P146" s="232">
        <f>O146*H146</f>
        <v>0</v>
      </c>
      <c r="Q146" s="232">
        <v>0.00012999999999999999</v>
      </c>
      <c r="R146" s="232">
        <f>Q146*H146</f>
        <v>0.0020799999999999998</v>
      </c>
      <c r="S146" s="232">
        <v>0</v>
      </c>
      <c r="T146" s="233">
        <f>S146*H146</f>
        <v>0</v>
      </c>
      <c r="AR146" s="234" t="s">
        <v>141</v>
      </c>
      <c r="AT146" s="234" t="s">
        <v>137</v>
      </c>
      <c r="AU146" s="234" t="s">
        <v>87</v>
      </c>
      <c r="AY146" s="15" t="s">
        <v>134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5" t="s">
        <v>85</v>
      </c>
      <c r="BK146" s="235">
        <f>ROUND(I146*H146,2)</f>
        <v>0</v>
      </c>
      <c r="BL146" s="15" t="s">
        <v>141</v>
      </c>
      <c r="BM146" s="234" t="s">
        <v>169</v>
      </c>
    </row>
    <row r="147" s="1" customFormat="1" ht="16.5" customHeight="1">
      <c r="B147" s="36"/>
      <c r="C147" s="223" t="s">
        <v>170</v>
      </c>
      <c r="D147" s="223" t="s">
        <v>137</v>
      </c>
      <c r="E147" s="224" t="s">
        <v>171</v>
      </c>
      <c r="F147" s="225" t="s">
        <v>172</v>
      </c>
      <c r="G147" s="226" t="s">
        <v>92</v>
      </c>
      <c r="H147" s="227">
        <v>1</v>
      </c>
      <c r="I147" s="228"/>
      <c r="J147" s="229">
        <f>ROUND(I147*H147,2)</f>
        <v>0</v>
      </c>
      <c r="K147" s="225" t="s">
        <v>140</v>
      </c>
      <c r="L147" s="41"/>
      <c r="M147" s="230" t="s">
        <v>1</v>
      </c>
      <c r="N147" s="231" t="s">
        <v>42</v>
      </c>
      <c r="O147" s="84"/>
      <c r="P147" s="232">
        <f>O147*H147</f>
        <v>0</v>
      </c>
      <c r="Q147" s="232">
        <v>0</v>
      </c>
      <c r="R147" s="232">
        <f>Q147*H147</f>
        <v>0</v>
      </c>
      <c r="S147" s="232">
        <v>0.075999999999999998</v>
      </c>
      <c r="T147" s="233">
        <f>S147*H147</f>
        <v>0.075999999999999998</v>
      </c>
      <c r="AR147" s="234" t="s">
        <v>141</v>
      </c>
      <c r="AT147" s="234" t="s">
        <v>137</v>
      </c>
      <c r="AU147" s="234" t="s">
        <v>87</v>
      </c>
      <c r="AY147" s="15" t="s">
        <v>134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5" t="s">
        <v>85</v>
      </c>
      <c r="BK147" s="235">
        <f>ROUND(I147*H147,2)</f>
        <v>0</v>
      </c>
      <c r="BL147" s="15" t="s">
        <v>141</v>
      </c>
      <c r="BM147" s="234" t="s">
        <v>173</v>
      </c>
    </row>
    <row r="148" s="1" customFormat="1" ht="24" customHeight="1">
      <c r="B148" s="36"/>
      <c r="C148" s="223" t="s">
        <v>174</v>
      </c>
      <c r="D148" s="223" t="s">
        <v>137</v>
      </c>
      <c r="E148" s="224" t="s">
        <v>175</v>
      </c>
      <c r="F148" s="225" t="s">
        <v>176</v>
      </c>
      <c r="G148" s="226" t="s">
        <v>148</v>
      </c>
      <c r="H148" s="227">
        <v>1</v>
      </c>
      <c r="I148" s="228"/>
      <c r="J148" s="229">
        <f>ROUND(I148*H148,2)</f>
        <v>0</v>
      </c>
      <c r="K148" s="225" t="s">
        <v>140</v>
      </c>
      <c r="L148" s="41"/>
      <c r="M148" s="230" t="s">
        <v>1</v>
      </c>
      <c r="N148" s="231" t="s">
        <v>42</v>
      </c>
      <c r="O148" s="84"/>
      <c r="P148" s="232">
        <f>O148*H148</f>
        <v>0</v>
      </c>
      <c r="Q148" s="232">
        <v>0</v>
      </c>
      <c r="R148" s="232">
        <f>Q148*H148</f>
        <v>0</v>
      </c>
      <c r="S148" s="232">
        <v>0.01</v>
      </c>
      <c r="T148" s="233">
        <f>S148*H148</f>
        <v>0.01</v>
      </c>
      <c r="AR148" s="234" t="s">
        <v>141</v>
      </c>
      <c r="AT148" s="234" t="s">
        <v>137</v>
      </c>
      <c r="AU148" s="234" t="s">
        <v>87</v>
      </c>
      <c r="AY148" s="15" t="s">
        <v>134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5" t="s">
        <v>85</v>
      </c>
      <c r="BK148" s="235">
        <f>ROUND(I148*H148,2)</f>
        <v>0</v>
      </c>
      <c r="BL148" s="15" t="s">
        <v>141</v>
      </c>
      <c r="BM148" s="234" t="s">
        <v>177</v>
      </c>
    </row>
    <row r="149" s="1" customFormat="1" ht="24" customHeight="1">
      <c r="B149" s="36"/>
      <c r="C149" s="223" t="s">
        <v>165</v>
      </c>
      <c r="D149" s="223" t="s">
        <v>137</v>
      </c>
      <c r="E149" s="224" t="s">
        <v>178</v>
      </c>
      <c r="F149" s="225" t="s">
        <v>179</v>
      </c>
      <c r="G149" s="226" t="s">
        <v>162</v>
      </c>
      <c r="H149" s="227">
        <v>0.81899999999999995</v>
      </c>
      <c r="I149" s="228"/>
      <c r="J149" s="229">
        <f>ROUND(I149*H149,2)</f>
        <v>0</v>
      </c>
      <c r="K149" s="225" t="s">
        <v>140</v>
      </c>
      <c r="L149" s="41"/>
      <c r="M149" s="230" t="s">
        <v>1</v>
      </c>
      <c r="N149" s="231" t="s">
        <v>42</v>
      </c>
      <c r="O149" s="84"/>
      <c r="P149" s="232">
        <f>O149*H149</f>
        <v>0</v>
      </c>
      <c r="Q149" s="232">
        <v>0</v>
      </c>
      <c r="R149" s="232">
        <f>Q149*H149</f>
        <v>0</v>
      </c>
      <c r="S149" s="232">
        <v>1.8049999999999999</v>
      </c>
      <c r="T149" s="233">
        <f>S149*H149</f>
        <v>1.4782949999999999</v>
      </c>
      <c r="AR149" s="234" t="s">
        <v>141</v>
      </c>
      <c r="AT149" s="234" t="s">
        <v>137</v>
      </c>
      <c r="AU149" s="234" t="s">
        <v>87</v>
      </c>
      <c r="AY149" s="15" t="s">
        <v>134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5" t="s">
        <v>85</v>
      </c>
      <c r="BK149" s="235">
        <f>ROUND(I149*H149,2)</f>
        <v>0</v>
      </c>
      <c r="BL149" s="15" t="s">
        <v>141</v>
      </c>
      <c r="BM149" s="234" t="s">
        <v>180</v>
      </c>
    </row>
    <row r="150" s="12" customFormat="1">
      <c r="B150" s="236"/>
      <c r="C150" s="237"/>
      <c r="D150" s="238" t="s">
        <v>143</v>
      </c>
      <c r="E150" s="239" t="s">
        <v>1</v>
      </c>
      <c r="F150" s="240" t="s">
        <v>181</v>
      </c>
      <c r="G150" s="237"/>
      <c r="H150" s="241">
        <v>0.81899999999999995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143</v>
      </c>
      <c r="AU150" s="247" t="s">
        <v>87</v>
      </c>
      <c r="AV150" s="12" t="s">
        <v>87</v>
      </c>
      <c r="AW150" s="12" t="s">
        <v>33</v>
      </c>
      <c r="AX150" s="12" t="s">
        <v>85</v>
      </c>
      <c r="AY150" s="247" t="s">
        <v>134</v>
      </c>
    </row>
    <row r="151" s="1" customFormat="1" ht="24" customHeight="1">
      <c r="B151" s="36"/>
      <c r="C151" s="223" t="s">
        <v>182</v>
      </c>
      <c r="D151" s="223" t="s">
        <v>137</v>
      </c>
      <c r="E151" s="224" t="s">
        <v>183</v>
      </c>
      <c r="F151" s="225" t="s">
        <v>184</v>
      </c>
      <c r="G151" s="226" t="s">
        <v>162</v>
      </c>
      <c r="H151" s="227">
        <v>1.0980000000000001</v>
      </c>
      <c r="I151" s="228"/>
      <c r="J151" s="229">
        <f>ROUND(I151*H151,2)</f>
        <v>0</v>
      </c>
      <c r="K151" s="225" t="s">
        <v>140</v>
      </c>
      <c r="L151" s="41"/>
      <c r="M151" s="230" t="s">
        <v>1</v>
      </c>
      <c r="N151" s="231" t="s">
        <v>42</v>
      </c>
      <c r="O151" s="84"/>
      <c r="P151" s="232">
        <f>O151*H151</f>
        <v>0</v>
      </c>
      <c r="Q151" s="232">
        <v>0.00010000000000000001</v>
      </c>
      <c r="R151" s="232">
        <f>Q151*H151</f>
        <v>0.00010980000000000001</v>
      </c>
      <c r="S151" s="232">
        <v>2.4100000000000001</v>
      </c>
      <c r="T151" s="233">
        <f>S151*H151</f>
        <v>2.6461800000000002</v>
      </c>
      <c r="AR151" s="234" t="s">
        <v>141</v>
      </c>
      <c r="AT151" s="234" t="s">
        <v>137</v>
      </c>
      <c r="AU151" s="234" t="s">
        <v>87</v>
      </c>
      <c r="AY151" s="15" t="s">
        <v>134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5" t="s">
        <v>85</v>
      </c>
      <c r="BK151" s="235">
        <f>ROUND(I151*H151,2)</f>
        <v>0</v>
      </c>
      <c r="BL151" s="15" t="s">
        <v>141</v>
      </c>
      <c r="BM151" s="234" t="s">
        <v>185</v>
      </c>
    </row>
    <row r="152" s="12" customFormat="1">
      <c r="B152" s="236"/>
      <c r="C152" s="237"/>
      <c r="D152" s="238" t="s">
        <v>143</v>
      </c>
      <c r="E152" s="239" t="s">
        <v>1</v>
      </c>
      <c r="F152" s="240" t="s">
        <v>186</v>
      </c>
      <c r="G152" s="237"/>
      <c r="H152" s="241">
        <v>1.0980000000000001</v>
      </c>
      <c r="I152" s="242"/>
      <c r="J152" s="237"/>
      <c r="K152" s="237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143</v>
      </c>
      <c r="AU152" s="247" t="s">
        <v>87</v>
      </c>
      <c r="AV152" s="12" t="s">
        <v>87</v>
      </c>
      <c r="AW152" s="12" t="s">
        <v>33</v>
      </c>
      <c r="AX152" s="12" t="s">
        <v>85</v>
      </c>
      <c r="AY152" s="247" t="s">
        <v>134</v>
      </c>
    </row>
    <row r="153" s="11" customFormat="1" ht="22.8" customHeight="1">
      <c r="B153" s="207"/>
      <c r="C153" s="208"/>
      <c r="D153" s="209" t="s">
        <v>76</v>
      </c>
      <c r="E153" s="221" t="s">
        <v>187</v>
      </c>
      <c r="F153" s="221" t="s">
        <v>188</v>
      </c>
      <c r="G153" s="208"/>
      <c r="H153" s="208"/>
      <c r="I153" s="211"/>
      <c r="J153" s="222">
        <f>BK153</f>
        <v>0</v>
      </c>
      <c r="K153" s="208"/>
      <c r="L153" s="213"/>
      <c r="M153" s="214"/>
      <c r="N153" s="215"/>
      <c r="O153" s="215"/>
      <c r="P153" s="216">
        <f>SUM(P154:P166)</f>
        <v>0</v>
      </c>
      <c r="Q153" s="215"/>
      <c r="R153" s="216">
        <f>SUM(R154:R166)</f>
        <v>0</v>
      </c>
      <c r="S153" s="215"/>
      <c r="T153" s="217">
        <f>SUM(T154:T166)</f>
        <v>0</v>
      </c>
      <c r="AR153" s="218" t="s">
        <v>85</v>
      </c>
      <c r="AT153" s="219" t="s">
        <v>76</v>
      </c>
      <c r="AU153" s="219" t="s">
        <v>85</v>
      </c>
      <c r="AY153" s="218" t="s">
        <v>134</v>
      </c>
      <c r="BK153" s="220">
        <f>SUM(BK154:BK166)</f>
        <v>0</v>
      </c>
    </row>
    <row r="154" s="1" customFormat="1" ht="24" customHeight="1">
      <c r="B154" s="36"/>
      <c r="C154" s="223" t="s">
        <v>189</v>
      </c>
      <c r="D154" s="223" t="s">
        <v>137</v>
      </c>
      <c r="E154" s="224" t="s">
        <v>190</v>
      </c>
      <c r="F154" s="225" t="s">
        <v>191</v>
      </c>
      <c r="G154" s="226" t="s">
        <v>192</v>
      </c>
      <c r="H154" s="227">
        <v>5.7880000000000003</v>
      </c>
      <c r="I154" s="228"/>
      <c r="J154" s="229">
        <f>ROUND(I154*H154,2)</f>
        <v>0</v>
      </c>
      <c r="K154" s="225" t="s">
        <v>140</v>
      </c>
      <c r="L154" s="41"/>
      <c r="M154" s="230" t="s">
        <v>1</v>
      </c>
      <c r="N154" s="231" t="s">
        <v>42</v>
      </c>
      <c r="O154" s="84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AR154" s="234" t="s">
        <v>141</v>
      </c>
      <c r="AT154" s="234" t="s">
        <v>137</v>
      </c>
      <c r="AU154" s="234" t="s">
        <v>87</v>
      </c>
      <c r="AY154" s="15" t="s">
        <v>134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5" t="s">
        <v>85</v>
      </c>
      <c r="BK154" s="235">
        <f>ROUND(I154*H154,2)</f>
        <v>0</v>
      </c>
      <c r="BL154" s="15" t="s">
        <v>141</v>
      </c>
      <c r="BM154" s="234" t="s">
        <v>193</v>
      </c>
    </row>
    <row r="155" s="1" customFormat="1" ht="24" customHeight="1">
      <c r="B155" s="36"/>
      <c r="C155" s="223" t="s">
        <v>194</v>
      </c>
      <c r="D155" s="223" t="s">
        <v>137</v>
      </c>
      <c r="E155" s="224" t="s">
        <v>195</v>
      </c>
      <c r="F155" s="225" t="s">
        <v>196</v>
      </c>
      <c r="G155" s="226" t="s">
        <v>192</v>
      </c>
      <c r="H155" s="227">
        <v>5.7880000000000003</v>
      </c>
      <c r="I155" s="228"/>
      <c r="J155" s="229">
        <f>ROUND(I155*H155,2)</f>
        <v>0</v>
      </c>
      <c r="K155" s="225" t="s">
        <v>140</v>
      </c>
      <c r="L155" s="41"/>
      <c r="M155" s="230" t="s">
        <v>1</v>
      </c>
      <c r="N155" s="231" t="s">
        <v>42</v>
      </c>
      <c r="O155" s="84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AR155" s="234" t="s">
        <v>141</v>
      </c>
      <c r="AT155" s="234" t="s">
        <v>137</v>
      </c>
      <c r="AU155" s="234" t="s">
        <v>87</v>
      </c>
      <c r="AY155" s="15" t="s">
        <v>134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5" t="s">
        <v>85</v>
      </c>
      <c r="BK155" s="235">
        <f>ROUND(I155*H155,2)</f>
        <v>0</v>
      </c>
      <c r="BL155" s="15" t="s">
        <v>141</v>
      </c>
      <c r="BM155" s="234" t="s">
        <v>197</v>
      </c>
    </row>
    <row r="156" s="1" customFormat="1" ht="24" customHeight="1">
      <c r="B156" s="36"/>
      <c r="C156" s="223" t="s">
        <v>198</v>
      </c>
      <c r="D156" s="223" t="s">
        <v>137</v>
      </c>
      <c r="E156" s="224" t="s">
        <v>199</v>
      </c>
      <c r="F156" s="225" t="s">
        <v>200</v>
      </c>
      <c r="G156" s="226" t="s">
        <v>192</v>
      </c>
      <c r="H156" s="227">
        <v>17.364000000000001</v>
      </c>
      <c r="I156" s="228"/>
      <c r="J156" s="229">
        <f>ROUND(I156*H156,2)</f>
        <v>0</v>
      </c>
      <c r="K156" s="225" t="s">
        <v>140</v>
      </c>
      <c r="L156" s="41"/>
      <c r="M156" s="230" t="s">
        <v>1</v>
      </c>
      <c r="N156" s="231" t="s">
        <v>42</v>
      </c>
      <c r="O156" s="84"/>
      <c r="P156" s="232">
        <f>O156*H156</f>
        <v>0</v>
      </c>
      <c r="Q156" s="232">
        <v>0</v>
      </c>
      <c r="R156" s="232">
        <f>Q156*H156</f>
        <v>0</v>
      </c>
      <c r="S156" s="232">
        <v>0</v>
      </c>
      <c r="T156" s="233">
        <f>S156*H156</f>
        <v>0</v>
      </c>
      <c r="AR156" s="234" t="s">
        <v>141</v>
      </c>
      <c r="AT156" s="234" t="s">
        <v>137</v>
      </c>
      <c r="AU156" s="234" t="s">
        <v>87</v>
      </c>
      <c r="AY156" s="15" t="s">
        <v>134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5" t="s">
        <v>85</v>
      </c>
      <c r="BK156" s="235">
        <f>ROUND(I156*H156,2)</f>
        <v>0</v>
      </c>
      <c r="BL156" s="15" t="s">
        <v>141</v>
      </c>
      <c r="BM156" s="234" t="s">
        <v>201</v>
      </c>
    </row>
    <row r="157" s="1" customFormat="1">
      <c r="B157" s="36"/>
      <c r="C157" s="37"/>
      <c r="D157" s="238" t="s">
        <v>202</v>
      </c>
      <c r="E157" s="37"/>
      <c r="F157" s="248" t="s">
        <v>203</v>
      </c>
      <c r="G157" s="37"/>
      <c r="H157" s="37"/>
      <c r="I157" s="138"/>
      <c r="J157" s="37"/>
      <c r="K157" s="37"/>
      <c r="L157" s="41"/>
      <c r="M157" s="249"/>
      <c r="N157" s="84"/>
      <c r="O157" s="84"/>
      <c r="P157" s="84"/>
      <c r="Q157" s="84"/>
      <c r="R157" s="84"/>
      <c r="S157" s="84"/>
      <c r="T157" s="85"/>
      <c r="AT157" s="15" t="s">
        <v>202</v>
      </c>
      <c r="AU157" s="15" t="s">
        <v>87</v>
      </c>
    </row>
    <row r="158" s="12" customFormat="1">
      <c r="B158" s="236"/>
      <c r="C158" s="237"/>
      <c r="D158" s="238" t="s">
        <v>143</v>
      </c>
      <c r="E158" s="237"/>
      <c r="F158" s="240" t="s">
        <v>204</v>
      </c>
      <c r="G158" s="237"/>
      <c r="H158" s="241">
        <v>17.364000000000001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143</v>
      </c>
      <c r="AU158" s="247" t="s">
        <v>87</v>
      </c>
      <c r="AV158" s="12" t="s">
        <v>87</v>
      </c>
      <c r="AW158" s="12" t="s">
        <v>4</v>
      </c>
      <c r="AX158" s="12" t="s">
        <v>85</v>
      </c>
      <c r="AY158" s="247" t="s">
        <v>134</v>
      </c>
    </row>
    <row r="159" s="1" customFormat="1" ht="36" customHeight="1">
      <c r="B159" s="36"/>
      <c r="C159" s="223" t="s">
        <v>205</v>
      </c>
      <c r="D159" s="223" t="s">
        <v>137</v>
      </c>
      <c r="E159" s="224" t="s">
        <v>206</v>
      </c>
      <c r="F159" s="225" t="s">
        <v>207</v>
      </c>
      <c r="G159" s="226" t="s">
        <v>192</v>
      </c>
      <c r="H159" s="227">
        <v>2.6459999999999999</v>
      </c>
      <c r="I159" s="228"/>
      <c r="J159" s="229">
        <f>ROUND(I159*H159,2)</f>
        <v>0</v>
      </c>
      <c r="K159" s="225" t="s">
        <v>140</v>
      </c>
      <c r="L159" s="41"/>
      <c r="M159" s="230" t="s">
        <v>1</v>
      </c>
      <c r="N159" s="231" t="s">
        <v>42</v>
      </c>
      <c r="O159" s="84"/>
      <c r="P159" s="232">
        <f>O159*H159</f>
        <v>0</v>
      </c>
      <c r="Q159" s="232">
        <v>0</v>
      </c>
      <c r="R159" s="232">
        <f>Q159*H159</f>
        <v>0</v>
      </c>
      <c r="S159" s="232">
        <v>0</v>
      </c>
      <c r="T159" s="233">
        <f>S159*H159</f>
        <v>0</v>
      </c>
      <c r="AR159" s="234" t="s">
        <v>141</v>
      </c>
      <c r="AT159" s="234" t="s">
        <v>137</v>
      </c>
      <c r="AU159" s="234" t="s">
        <v>87</v>
      </c>
      <c r="AY159" s="15" t="s">
        <v>134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5" t="s">
        <v>85</v>
      </c>
      <c r="BK159" s="235">
        <f>ROUND(I159*H159,2)</f>
        <v>0</v>
      </c>
      <c r="BL159" s="15" t="s">
        <v>141</v>
      </c>
      <c r="BM159" s="234" t="s">
        <v>208</v>
      </c>
    </row>
    <row r="160" s="1" customFormat="1" ht="24" customHeight="1">
      <c r="B160" s="36"/>
      <c r="C160" s="223" t="s">
        <v>8</v>
      </c>
      <c r="D160" s="223" t="s">
        <v>137</v>
      </c>
      <c r="E160" s="224" t="s">
        <v>209</v>
      </c>
      <c r="F160" s="225" t="s">
        <v>210</v>
      </c>
      <c r="G160" s="226" t="s">
        <v>192</v>
      </c>
      <c r="H160" s="227">
        <v>1.478</v>
      </c>
      <c r="I160" s="228"/>
      <c r="J160" s="229">
        <f>ROUND(I160*H160,2)</f>
        <v>0</v>
      </c>
      <c r="K160" s="225" t="s">
        <v>140</v>
      </c>
      <c r="L160" s="41"/>
      <c r="M160" s="230" t="s">
        <v>1</v>
      </c>
      <c r="N160" s="231" t="s">
        <v>42</v>
      </c>
      <c r="O160" s="84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AR160" s="234" t="s">
        <v>141</v>
      </c>
      <c r="AT160" s="234" t="s">
        <v>137</v>
      </c>
      <c r="AU160" s="234" t="s">
        <v>87</v>
      </c>
      <c r="AY160" s="15" t="s">
        <v>134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5" t="s">
        <v>85</v>
      </c>
      <c r="BK160" s="235">
        <f>ROUND(I160*H160,2)</f>
        <v>0</v>
      </c>
      <c r="BL160" s="15" t="s">
        <v>141</v>
      </c>
      <c r="BM160" s="234" t="s">
        <v>211</v>
      </c>
    </row>
    <row r="161" s="1" customFormat="1" ht="24" customHeight="1">
      <c r="B161" s="36"/>
      <c r="C161" s="223" t="s">
        <v>212</v>
      </c>
      <c r="D161" s="223" t="s">
        <v>137</v>
      </c>
      <c r="E161" s="224" t="s">
        <v>213</v>
      </c>
      <c r="F161" s="225" t="s">
        <v>214</v>
      </c>
      <c r="G161" s="226" t="s">
        <v>192</v>
      </c>
      <c r="H161" s="227">
        <v>1.492</v>
      </c>
      <c r="I161" s="228"/>
      <c r="J161" s="229">
        <f>ROUND(I161*H161,2)</f>
        <v>0</v>
      </c>
      <c r="K161" s="225" t="s">
        <v>140</v>
      </c>
      <c r="L161" s="41"/>
      <c r="M161" s="230" t="s">
        <v>1</v>
      </c>
      <c r="N161" s="231" t="s">
        <v>42</v>
      </c>
      <c r="O161" s="84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AR161" s="234" t="s">
        <v>141</v>
      </c>
      <c r="AT161" s="234" t="s">
        <v>137</v>
      </c>
      <c r="AU161" s="234" t="s">
        <v>87</v>
      </c>
      <c r="AY161" s="15" t="s">
        <v>134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5" t="s">
        <v>85</v>
      </c>
      <c r="BK161" s="235">
        <f>ROUND(I161*H161,2)</f>
        <v>0</v>
      </c>
      <c r="BL161" s="15" t="s">
        <v>141</v>
      </c>
      <c r="BM161" s="234" t="s">
        <v>215</v>
      </c>
    </row>
    <row r="162" s="12" customFormat="1">
      <c r="B162" s="236"/>
      <c r="C162" s="237"/>
      <c r="D162" s="238" t="s">
        <v>143</v>
      </c>
      <c r="E162" s="239" t="s">
        <v>1</v>
      </c>
      <c r="F162" s="240" t="s">
        <v>216</v>
      </c>
      <c r="G162" s="237"/>
      <c r="H162" s="241">
        <v>1.492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143</v>
      </c>
      <c r="AU162" s="247" t="s">
        <v>87</v>
      </c>
      <c r="AV162" s="12" t="s">
        <v>87</v>
      </c>
      <c r="AW162" s="12" t="s">
        <v>33</v>
      </c>
      <c r="AX162" s="12" t="s">
        <v>85</v>
      </c>
      <c r="AY162" s="247" t="s">
        <v>134</v>
      </c>
    </row>
    <row r="163" s="1" customFormat="1" ht="24" customHeight="1">
      <c r="B163" s="36"/>
      <c r="C163" s="223" t="s">
        <v>217</v>
      </c>
      <c r="D163" s="223" t="s">
        <v>137</v>
      </c>
      <c r="E163" s="224" t="s">
        <v>218</v>
      </c>
      <c r="F163" s="225" t="s">
        <v>219</v>
      </c>
      <c r="G163" s="226" t="s">
        <v>192</v>
      </c>
      <c r="H163" s="227">
        <v>0.14499999999999999</v>
      </c>
      <c r="I163" s="228"/>
      <c r="J163" s="229">
        <f>ROUND(I163*H163,2)</f>
        <v>0</v>
      </c>
      <c r="K163" s="225" t="s">
        <v>140</v>
      </c>
      <c r="L163" s="41"/>
      <c r="M163" s="230" t="s">
        <v>1</v>
      </c>
      <c r="N163" s="231" t="s">
        <v>42</v>
      </c>
      <c r="O163" s="84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AR163" s="234" t="s">
        <v>141</v>
      </c>
      <c r="AT163" s="234" t="s">
        <v>137</v>
      </c>
      <c r="AU163" s="234" t="s">
        <v>87</v>
      </c>
      <c r="AY163" s="15" t="s">
        <v>134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5" t="s">
        <v>85</v>
      </c>
      <c r="BK163" s="235">
        <f>ROUND(I163*H163,2)</f>
        <v>0</v>
      </c>
      <c r="BL163" s="15" t="s">
        <v>141</v>
      </c>
      <c r="BM163" s="234" t="s">
        <v>220</v>
      </c>
    </row>
    <row r="164" s="12" customFormat="1">
      <c r="B164" s="236"/>
      <c r="C164" s="237"/>
      <c r="D164" s="238" t="s">
        <v>143</v>
      </c>
      <c r="E164" s="239" t="s">
        <v>1</v>
      </c>
      <c r="F164" s="240" t="s">
        <v>221</v>
      </c>
      <c r="G164" s="237"/>
      <c r="H164" s="241">
        <v>0.075999999999999998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143</v>
      </c>
      <c r="AU164" s="247" t="s">
        <v>87</v>
      </c>
      <c r="AV164" s="12" t="s">
        <v>87</v>
      </c>
      <c r="AW164" s="12" t="s">
        <v>33</v>
      </c>
      <c r="AX164" s="12" t="s">
        <v>77</v>
      </c>
      <c r="AY164" s="247" t="s">
        <v>134</v>
      </c>
    </row>
    <row r="165" s="12" customFormat="1">
      <c r="B165" s="236"/>
      <c r="C165" s="237"/>
      <c r="D165" s="238" t="s">
        <v>143</v>
      </c>
      <c r="E165" s="239" t="s">
        <v>1</v>
      </c>
      <c r="F165" s="240" t="s">
        <v>222</v>
      </c>
      <c r="G165" s="237"/>
      <c r="H165" s="241">
        <v>0.069000000000000006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143</v>
      </c>
      <c r="AU165" s="247" t="s">
        <v>87</v>
      </c>
      <c r="AV165" s="12" t="s">
        <v>87</v>
      </c>
      <c r="AW165" s="12" t="s">
        <v>33</v>
      </c>
      <c r="AX165" s="12" t="s">
        <v>77</v>
      </c>
      <c r="AY165" s="247" t="s">
        <v>134</v>
      </c>
    </row>
    <row r="166" s="13" customFormat="1">
      <c r="B166" s="250"/>
      <c r="C166" s="251"/>
      <c r="D166" s="238" t="s">
        <v>143</v>
      </c>
      <c r="E166" s="252" t="s">
        <v>1</v>
      </c>
      <c r="F166" s="253" t="s">
        <v>223</v>
      </c>
      <c r="G166" s="251"/>
      <c r="H166" s="254">
        <v>0.14499999999999999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AT166" s="260" t="s">
        <v>143</v>
      </c>
      <c r="AU166" s="260" t="s">
        <v>87</v>
      </c>
      <c r="AV166" s="13" t="s">
        <v>141</v>
      </c>
      <c r="AW166" s="13" t="s">
        <v>33</v>
      </c>
      <c r="AX166" s="13" t="s">
        <v>85</v>
      </c>
      <c r="AY166" s="260" t="s">
        <v>134</v>
      </c>
    </row>
    <row r="167" s="11" customFormat="1" ht="22.8" customHeight="1">
      <c r="B167" s="207"/>
      <c r="C167" s="208"/>
      <c r="D167" s="209" t="s">
        <v>76</v>
      </c>
      <c r="E167" s="221" t="s">
        <v>224</v>
      </c>
      <c r="F167" s="221" t="s">
        <v>225</v>
      </c>
      <c r="G167" s="208"/>
      <c r="H167" s="208"/>
      <c r="I167" s="211"/>
      <c r="J167" s="222">
        <f>BK167</f>
        <v>0</v>
      </c>
      <c r="K167" s="208"/>
      <c r="L167" s="213"/>
      <c r="M167" s="214"/>
      <c r="N167" s="215"/>
      <c r="O167" s="215"/>
      <c r="P167" s="216">
        <f>P168</f>
        <v>0</v>
      </c>
      <c r="Q167" s="215"/>
      <c r="R167" s="216">
        <f>R168</f>
        <v>0</v>
      </c>
      <c r="S167" s="215"/>
      <c r="T167" s="217">
        <f>T168</f>
        <v>0</v>
      </c>
      <c r="AR167" s="218" t="s">
        <v>85</v>
      </c>
      <c r="AT167" s="219" t="s">
        <v>76</v>
      </c>
      <c r="AU167" s="219" t="s">
        <v>85</v>
      </c>
      <c r="AY167" s="218" t="s">
        <v>134</v>
      </c>
      <c r="BK167" s="220">
        <f>BK168</f>
        <v>0</v>
      </c>
    </row>
    <row r="168" s="1" customFormat="1" ht="16.5" customHeight="1">
      <c r="B168" s="36"/>
      <c r="C168" s="223" t="s">
        <v>226</v>
      </c>
      <c r="D168" s="223" t="s">
        <v>137</v>
      </c>
      <c r="E168" s="224" t="s">
        <v>227</v>
      </c>
      <c r="F168" s="225" t="s">
        <v>228</v>
      </c>
      <c r="G168" s="226" t="s">
        <v>192</v>
      </c>
      <c r="H168" s="227">
        <v>3.1309999999999998</v>
      </c>
      <c r="I168" s="228"/>
      <c r="J168" s="229">
        <f>ROUND(I168*H168,2)</f>
        <v>0</v>
      </c>
      <c r="K168" s="225" t="s">
        <v>140</v>
      </c>
      <c r="L168" s="41"/>
      <c r="M168" s="230" t="s">
        <v>1</v>
      </c>
      <c r="N168" s="231" t="s">
        <v>42</v>
      </c>
      <c r="O168" s="84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AR168" s="234" t="s">
        <v>141</v>
      </c>
      <c r="AT168" s="234" t="s">
        <v>137</v>
      </c>
      <c r="AU168" s="234" t="s">
        <v>87</v>
      </c>
      <c r="AY168" s="15" t="s">
        <v>134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5" t="s">
        <v>85</v>
      </c>
      <c r="BK168" s="235">
        <f>ROUND(I168*H168,2)</f>
        <v>0</v>
      </c>
      <c r="BL168" s="15" t="s">
        <v>141</v>
      </c>
      <c r="BM168" s="234" t="s">
        <v>229</v>
      </c>
    </row>
    <row r="169" s="11" customFormat="1" ht="25.92" customHeight="1">
      <c r="B169" s="207"/>
      <c r="C169" s="208"/>
      <c r="D169" s="209" t="s">
        <v>76</v>
      </c>
      <c r="E169" s="210" t="s">
        <v>230</v>
      </c>
      <c r="F169" s="210" t="s">
        <v>231</v>
      </c>
      <c r="G169" s="208"/>
      <c r="H169" s="208"/>
      <c r="I169" s="211"/>
      <c r="J169" s="212">
        <f>BK169</f>
        <v>0</v>
      </c>
      <c r="K169" s="208"/>
      <c r="L169" s="213"/>
      <c r="M169" s="214"/>
      <c r="N169" s="215"/>
      <c r="O169" s="215"/>
      <c r="P169" s="216">
        <f>P170+P178+P187+P190+P210+P225+P231</f>
        <v>0</v>
      </c>
      <c r="Q169" s="215"/>
      <c r="R169" s="216">
        <f>R170+R178+R187+R190+R210+R225+R231</f>
        <v>1.5744115000000003</v>
      </c>
      <c r="S169" s="215"/>
      <c r="T169" s="217">
        <f>T170+T178+T187+T190+T210+T225+T231</f>
        <v>1.5775683999999999</v>
      </c>
      <c r="AR169" s="218" t="s">
        <v>87</v>
      </c>
      <c r="AT169" s="219" t="s">
        <v>76</v>
      </c>
      <c r="AU169" s="219" t="s">
        <v>77</v>
      </c>
      <c r="AY169" s="218" t="s">
        <v>134</v>
      </c>
      <c r="BK169" s="220">
        <f>BK170+BK178+BK187+BK190+BK210+BK225+BK231</f>
        <v>0</v>
      </c>
    </row>
    <row r="170" s="11" customFormat="1" ht="22.8" customHeight="1">
      <c r="B170" s="207"/>
      <c r="C170" s="208"/>
      <c r="D170" s="209" t="s">
        <v>76</v>
      </c>
      <c r="E170" s="221" t="s">
        <v>232</v>
      </c>
      <c r="F170" s="221" t="s">
        <v>233</v>
      </c>
      <c r="G170" s="208"/>
      <c r="H170" s="208"/>
      <c r="I170" s="211"/>
      <c r="J170" s="222">
        <f>BK170</f>
        <v>0</v>
      </c>
      <c r="K170" s="208"/>
      <c r="L170" s="213"/>
      <c r="M170" s="214"/>
      <c r="N170" s="215"/>
      <c r="O170" s="215"/>
      <c r="P170" s="216">
        <f>SUM(P171:P177)</f>
        <v>0</v>
      </c>
      <c r="Q170" s="215"/>
      <c r="R170" s="216">
        <f>SUM(R171:R177)</f>
        <v>0.023199999999999998</v>
      </c>
      <c r="S170" s="215"/>
      <c r="T170" s="217">
        <f>SUM(T171:T177)</f>
        <v>0.068870000000000001</v>
      </c>
      <c r="AR170" s="218" t="s">
        <v>87</v>
      </c>
      <c r="AT170" s="219" t="s">
        <v>76</v>
      </c>
      <c r="AU170" s="219" t="s">
        <v>85</v>
      </c>
      <c r="AY170" s="218" t="s">
        <v>134</v>
      </c>
      <c r="BK170" s="220">
        <f>SUM(BK171:BK177)</f>
        <v>0</v>
      </c>
    </row>
    <row r="171" s="1" customFormat="1" ht="16.5" customHeight="1">
      <c r="B171" s="36"/>
      <c r="C171" s="223" t="s">
        <v>234</v>
      </c>
      <c r="D171" s="223" t="s">
        <v>137</v>
      </c>
      <c r="E171" s="224" t="s">
        <v>235</v>
      </c>
      <c r="F171" s="225" t="s">
        <v>236</v>
      </c>
      <c r="G171" s="226" t="s">
        <v>237</v>
      </c>
      <c r="H171" s="227">
        <v>1</v>
      </c>
      <c r="I171" s="228"/>
      <c r="J171" s="229">
        <f>ROUND(I171*H171,2)</f>
        <v>0</v>
      </c>
      <c r="K171" s="225" t="s">
        <v>140</v>
      </c>
      <c r="L171" s="41"/>
      <c r="M171" s="230" t="s">
        <v>1</v>
      </c>
      <c r="N171" s="231" t="s">
        <v>42</v>
      </c>
      <c r="O171" s="84"/>
      <c r="P171" s="232">
        <f>O171*H171</f>
        <v>0</v>
      </c>
      <c r="Q171" s="232">
        <v>0</v>
      </c>
      <c r="R171" s="232">
        <f>Q171*H171</f>
        <v>0</v>
      </c>
      <c r="S171" s="232">
        <v>0.01933</v>
      </c>
      <c r="T171" s="233">
        <f>S171*H171</f>
        <v>0.01933</v>
      </c>
      <c r="AR171" s="234" t="s">
        <v>212</v>
      </c>
      <c r="AT171" s="234" t="s">
        <v>137</v>
      </c>
      <c r="AU171" s="234" t="s">
        <v>87</v>
      </c>
      <c r="AY171" s="15" t="s">
        <v>134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5" t="s">
        <v>85</v>
      </c>
      <c r="BK171" s="235">
        <f>ROUND(I171*H171,2)</f>
        <v>0</v>
      </c>
      <c r="BL171" s="15" t="s">
        <v>212</v>
      </c>
      <c r="BM171" s="234" t="s">
        <v>238</v>
      </c>
    </row>
    <row r="172" s="1" customFormat="1" ht="16.5" customHeight="1">
      <c r="B172" s="36"/>
      <c r="C172" s="223" t="s">
        <v>239</v>
      </c>
      <c r="D172" s="223" t="s">
        <v>137</v>
      </c>
      <c r="E172" s="224" t="s">
        <v>240</v>
      </c>
      <c r="F172" s="225" t="s">
        <v>241</v>
      </c>
      <c r="G172" s="226" t="s">
        <v>237</v>
      </c>
      <c r="H172" s="227">
        <v>1</v>
      </c>
      <c r="I172" s="228"/>
      <c r="J172" s="229">
        <f>ROUND(I172*H172,2)</f>
        <v>0</v>
      </c>
      <c r="K172" s="225" t="s">
        <v>140</v>
      </c>
      <c r="L172" s="41"/>
      <c r="M172" s="230" t="s">
        <v>1</v>
      </c>
      <c r="N172" s="231" t="s">
        <v>42</v>
      </c>
      <c r="O172" s="84"/>
      <c r="P172" s="232">
        <f>O172*H172</f>
        <v>0</v>
      </c>
      <c r="Q172" s="232">
        <v>0</v>
      </c>
      <c r="R172" s="232">
        <f>Q172*H172</f>
        <v>0</v>
      </c>
      <c r="S172" s="232">
        <v>0.019460000000000002</v>
      </c>
      <c r="T172" s="233">
        <f>S172*H172</f>
        <v>0.019460000000000002</v>
      </c>
      <c r="AR172" s="234" t="s">
        <v>212</v>
      </c>
      <c r="AT172" s="234" t="s">
        <v>137</v>
      </c>
      <c r="AU172" s="234" t="s">
        <v>87</v>
      </c>
      <c r="AY172" s="15" t="s">
        <v>134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5" t="s">
        <v>85</v>
      </c>
      <c r="BK172" s="235">
        <f>ROUND(I172*H172,2)</f>
        <v>0</v>
      </c>
      <c r="BL172" s="15" t="s">
        <v>212</v>
      </c>
      <c r="BM172" s="234" t="s">
        <v>242</v>
      </c>
    </row>
    <row r="173" s="1" customFormat="1" ht="16.5" customHeight="1">
      <c r="B173" s="36"/>
      <c r="C173" s="223" t="s">
        <v>7</v>
      </c>
      <c r="D173" s="223" t="s">
        <v>137</v>
      </c>
      <c r="E173" s="224" t="s">
        <v>243</v>
      </c>
      <c r="F173" s="225" t="s">
        <v>244</v>
      </c>
      <c r="G173" s="226" t="s">
        <v>237</v>
      </c>
      <c r="H173" s="227">
        <v>1</v>
      </c>
      <c r="I173" s="228"/>
      <c r="J173" s="229">
        <f>ROUND(I173*H173,2)</f>
        <v>0</v>
      </c>
      <c r="K173" s="225" t="s">
        <v>140</v>
      </c>
      <c r="L173" s="41"/>
      <c r="M173" s="230" t="s">
        <v>1</v>
      </c>
      <c r="N173" s="231" t="s">
        <v>42</v>
      </c>
      <c r="O173" s="84"/>
      <c r="P173" s="232">
        <f>O173*H173</f>
        <v>0</v>
      </c>
      <c r="Q173" s="232">
        <v>0</v>
      </c>
      <c r="R173" s="232">
        <f>Q173*H173</f>
        <v>0</v>
      </c>
      <c r="S173" s="232">
        <v>0.022499999999999999</v>
      </c>
      <c r="T173" s="233">
        <f>S173*H173</f>
        <v>0.022499999999999999</v>
      </c>
      <c r="AR173" s="234" t="s">
        <v>212</v>
      </c>
      <c r="AT173" s="234" t="s">
        <v>137</v>
      </c>
      <c r="AU173" s="234" t="s">
        <v>87</v>
      </c>
      <c r="AY173" s="15" t="s">
        <v>134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5" t="s">
        <v>85</v>
      </c>
      <c r="BK173" s="235">
        <f>ROUND(I173*H173,2)</f>
        <v>0</v>
      </c>
      <c r="BL173" s="15" t="s">
        <v>212</v>
      </c>
      <c r="BM173" s="234" t="s">
        <v>245</v>
      </c>
    </row>
    <row r="174" s="1" customFormat="1" ht="16.5" customHeight="1">
      <c r="B174" s="36"/>
      <c r="C174" s="223" t="s">
        <v>246</v>
      </c>
      <c r="D174" s="223" t="s">
        <v>137</v>
      </c>
      <c r="E174" s="224" t="s">
        <v>247</v>
      </c>
      <c r="F174" s="225" t="s">
        <v>248</v>
      </c>
      <c r="G174" s="226" t="s">
        <v>237</v>
      </c>
      <c r="H174" s="227">
        <v>1</v>
      </c>
      <c r="I174" s="228"/>
      <c r="J174" s="229">
        <f>ROUND(I174*H174,2)</f>
        <v>0</v>
      </c>
      <c r="K174" s="225" t="s">
        <v>140</v>
      </c>
      <c r="L174" s="41"/>
      <c r="M174" s="230" t="s">
        <v>1</v>
      </c>
      <c r="N174" s="231" t="s">
        <v>42</v>
      </c>
      <c r="O174" s="84"/>
      <c r="P174" s="232">
        <f>O174*H174</f>
        <v>0</v>
      </c>
      <c r="Q174" s="232">
        <v>0</v>
      </c>
      <c r="R174" s="232">
        <f>Q174*H174</f>
        <v>0</v>
      </c>
      <c r="S174" s="232">
        <v>0.00156</v>
      </c>
      <c r="T174" s="233">
        <f>S174*H174</f>
        <v>0.00156</v>
      </c>
      <c r="AR174" s="234" t="s">
        <v>212</v>
      </c>
      <c r="AT174" s="234" t="s">
        <v>137</v>
      </c>
      <c r="AU174" s="234" t="s">
        <v>87</v>
      </c>
      <c r="AY174" s="15" t="s">
        <v>134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5" t="s">
        <v>85</v>
      </c>
      <c r="BK174" s="235">
        <f>ROUND(I174*H174,2)</f>
        <v>0</v>
      </c>
      <c r="BL174" s="15" t="s">
        <v>212</v>
      </c>
      <c r="BM174" s="234" t="s">
        <v>249</v>
      </c>
    </row>
    <row r="175" s="1" customFormat="1" ht="16.5" customHeight="1">
      <c r="B175" s="36"/>
      <c r="C175" s="223" t="s">
        <v>250</v>
      </c>
      <c r="D175" s="223" t="s">
        <v>137</v>
      </c>
      <c r="E175" s="224" t="s">
        <v>251</v>
      </c>
      <c r="F175" s="225" t="s">
        <v>252</v>
      </c>
      <c r="G175" s="226" t="s">
        <v>237</v>
      </c>
      <c r="H175" s="227">
        <v>1</v>
      </c>
      <c r="I175" s="228"/>
      <c r="J175" s="229">
        <f>ROUND(I175*H175,2)</f>
        <v>0</v>
      </c>
      <c r="K175" s="225" t="s">
        <v>140</v>
      </c>
      <c r="L175" s="41"/>
      <c r="M175" s="230" t="s">
        <v>1</v>
      </c>
      <c r="N175" s="231" t="s">
        <v>42</v>
      </c>
      <c r="O175" s="84"/>
      <c r="P175" s="232">
        <f>O175*H175</f>
        <v>0</v>
      </c>
      <c r="Q175" s="232">
        <v>0</v>
      </c>
      <c r="R175" s="232">
        <f>Q175*H175</f>
        <v>0</v>
      </c>
      <c r="S175" s="232">
        <v>0.00085999999999999998</v>
      </c>
      <c r="T175" s="233">
        <f>S175*H175</f>
        <v>0.00085999999999999998</v>
      </c>
      <c r="AR175" s="234" t="s">
        <v>212</v>
      </c>
      <c r="AT175" s="234" t="s">
        <v>137</v>
      </c>
      <c r="AU175" s="234" t="s">
        <v>87</v>
      </c>
      <c r="AY175" s="15" t="s">
        <v>134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5" t="s">
        <v>85</v>
      </c>
      <c r="BK175" s="235">
        <f>ROUND(I175*H175,2)</f>
        <v>0</v>
      </c>
      <c r="BL175" s="15" t="s">
        <v>212</v>
      </c>
      <c r="BM175" s="234" t="s">
        <v>253</v>
      </c>
    </row>
    <row r="176" s="1" customFormat="1" ht="16.5" customHeight="1">
      <c r="B176" s="36"/>
      <c r="C176" s="223" t="s">
        <v>254</v>
      </c>
      <c r="D176" s="223" t="s">
        <v>137</v>
      </c>
      <c r="E176" s="224" t="s">
        <v>255</v>
      </c>
      <c r="F176" s="225" t="s">
        <v>256</v>
      </c>
      <c r="G176" s="226" t="s">
        <v>237</v>
      </c>
      <c r="H176" s="227">
        <v>6</v>
      </c>
      <c r="I176" s="228"/>
      <c r="J176" s="229">
        <f>ROUND(I176*H176,2)</f>
        <v>0</v>
      </c>
      <c r="K176" s="225" t="s">
        <v>1</v>
      </c>
      <c r="L176" s="41"/>
      <c r="M176" s="230" t="s">
        <v>1</v>
      </c>
      <c r="N176" s="231" t="s">
        <v>42</v>
      </c>
      <c r="O176" s="84"/>
      <c r="P176" s="232">
        <f>O176*H176</f>
        <v>0</v>
      </c>
      <c r="Q176" s="232">
        <v>0</v>
      </c>
      <c r="R176" s="232">
        <f>Q176*H176</f>
        <v>0</v>
      </c>
      <c r="S176" s="232">
        <v>0.00085999999999999998</v>
      </c>
      <c r="T176" s="233">
        <f>S176*H176</f>
        <v>0.0051599999999999997</v>
      </c>
      <c r="AR176" s="234" t="s">
        <v>212</v>
      </c>
      <c r="AT176" s="234" t="s">
        <v>137</v>
      </c>
      <c r="AU176" s="234" t="s">
        <v>87</v>
      </c>
      <c r="AY176" s="15" t="s">
        <v>134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5" t="s">
        <v>85</v>
      </c>
      <c r="BK176" s="235">
        <f>ROUND(I176*H176,2)</f>
        <v>0</v>
      </c>
      <c r="BL176" s="15" t="s">
        <v>212</v>
      </c>
      <c r="BM176" s="234" t="s">
        <v>257</v>
      </c>
    </row>
    <row r="177" s="1" customFormat="1" ht="24" customHeight="1">
      <c r="B177" s="36"/>
      <c r="C177" s="223" t="s">
        <v>258</v>
      </c>
      <c r="D177" s="223" t="s">
        <v>137</v>
      </c>
      <c r="E177" s="224" t="s">
        <v>259</v>
      </c>
      <c r="F177" s="225" t="s">
        <v>260</v>
      </c>
      <c r="G177" s="226" t="s">
        <v>237</v>
      </c>
      <c r="H177" s="227">
        <v>1</v>
      </c>
      <c r="I177" s="228"/>
      <c r="J177" s="229">
        <f>ROUND(I177*H177,2)</f>
        <v>0</v>
      </c>
      <c r="K177" s="225" t="s">
        <v>1</v>
      </c>
      <c r="L177" s="41"/>
      <c r="M177" s="230" t="s">
        <v>1</v>
      </c>
      <c r="N177" s="231" t="s">
        <v>42</v>
      </c>
      <c r="O177" s="84"/>
      <c r="P177" s="232">
        <f>O177*H177</f>
        <v>0</v>
      </c>
      <c r="Q177" s="232">
        <v>0.023199999999999998</v>
      </c>
      <c r="R177" s="232">
        <f>Q177*H177</f>
        <v>0.023199999999999998</v>
      </c>
      <c r="S177" s="232">
        <v>0</v>
      </c>
      <c r="T177" s="233">
        <f>S177*H177</f>
        <v>0</v>
      </c>
      <c r="AR177" s="234" t="s">
        <v>212</v>
      </c>
      <c r="AT177" s="234" t="s">
        <v>137</v>
      </c>
      <c r="AU177" s="234" t="s">
        <v>87</v>
      </c>
      <c r="AY177" s="15" t="s">
        <v>134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5" t="s">
        <v>85</v>
      </c>
      <c r="BK177" s="235">
        <f>ROUND(I177*H177,2)</f>
        <v>0</v>
      </c>
      <c r="BL177" s="15" t="s">
        <v>212</v>
      </c>
      <c r="BM177" s="234" t="s">
        <v>261</v>
      </c>
    </row>
    <row r="178" s="11" customFormat="1" ht="22.8" customHeight="1">
      <c r="B178" s="207"/>
      <c r="C178" s="208"/>
      <c r="D178" s="209" t="s">
        <v>76</v>
      </c>
      <c r="E178" s="221" t="s">
        <v>262</v>
      </c>
      <c r="F178" s="221" t="s">
        <v>263</v>
      </c>
      <c r="G178" s="208"/>
      <c r="H178" s="208"/>
      <c r="I178" s="211"/>
      <c r="J178" s="222">
        <f>BK178</f>
        <v>0</v>
      </c>
      <c r="K178" s="208"/>
      <c r="L178" s="213"/>
      <c r="M178" s="214"/>
      <c r="N178" s="215"/>
      <c r="O178" s="215"/>
      <c r="P178" s="216">
        <f>SUM(P179:P186)</f>
        <v>0</v>
      </c>
      <c r="Q178" s="215"/>
      <c r="R178" s="216">
        <f>SUM(R179:R186)</f>
        <v>0.019</v>
      </c>
      <c r="S178" s="215"/>
      <c r="T178" s="217">
        <f>SUM(T179:T186)</f>
        <v>0.016489199999999999</v>
      </c>
      <c r="AR178" s="218" t="s">
        <v>87</v>
      </c>
      <c r="AT178" s="219" t="s">
        <v>76</v>
      </c>
      <c r="AU178" s="219" t="s">
        <v>85</v>
      </c>
      <c r="AY178" s="218" t="s">
        <v>134</v>
      </c>
      <c r="BK178" s="220">
        <f>SUM(BK179:BK186)</f>
        <v>0</v>
      </c>
    </row>
    <row r="179" s="1" customFormat="1" ht="16.5" customHeight="1">
      <c r="B179" s="36"/>
      <c r="C179" s="223" t="s">
        <v>264</v>
      </c>
      <c r="D179" s="223" t="s">
        <v>137</v>
      </c>
      <c r="E179" s="224" t="s">
        <v>265</v>
      </c>
      <c r="F179" s="225" t="s">
        <v>266</v>
      </c>
      <c r="G179" s="226" t="s">
        <v>92</v>
      </c>
      <c r="H179" s="227">
        <v>1.5600000000000001</v>
      </c>
      <c r="I179" s="228"/>
      <c r="J179" s="229">
        <f>ROUND(I179*H179,2)</f>
        <v>0</v>
      </c>
      <c r="K179" s="225" t="s">
        <v>140</v>
      </c>
      <c r="L179" s="41"/>
      <c r="M179" s="230" t="s">
        <v>1</v>
      </c>
      <c r="N179" s="231" t="s">
        <v>42</v>
      </c>
      <c r="O179" s="84"/>
      <c r="P179" s="232">
        <f>O179*H179</f>
        <v>0</v>
      </c>
      <c r="Q179" s="232">
        <v>0</v>
      </c>
      <c r="R179" s="232">
        <f>Q179*H179</f>
        <v>0</v>
      </c>
      <c r="S179" s="232">
        <v>0.01057</v>
      </c>
      <c r="T179" s="233">
        <f>S179*H179</f>
        <v>0.016489199999999999</v>
      </c>
      <c r="AR179" s="234" t="s">
        <v>212</v>
      </c>
      <c r="AT179" s="234" t="s">
        <v>137</v>
      </c>
      <c r="AU179" s="234" t="s">
        <v>87</v>
      </c>
      <c r="AY179" s="15" t="s">
        <v>134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5" t="s">
        <v>85</v>
      </c>
      <c r="BK179" s="235">
        <f>ROUND(I179*H179,2)</f>
        <v>0</v>
      </c>
      <c r="BL179" s="15" t="s">
        <v>212</v>
      </c>
      <c r="BM179" s="234" t="s">
        <v>267</v>
      </c>
    </row>
    <row r="180" s="12" customFormat="1">
      <c r="B180" s="236"/>
      <c r="C180" s="237"/>
      <c r="D180" s="238" t="s">
        <v>143</v>
      </c>
      <c r="E180" s="239" t="s">
        <v>1</v>
      </c>
      <c r="F180" s="240" t="s">
        <v>268</v>
      </c>
      <c r="G180" s="237"/>
      <c r="H180" s="241">
        <v>1.5600000000000001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143</v>
      </c>
      <c r="AU180" s="247" t="s">
        <v>87</v>
      </c>
      <c r="AV180" s="12" t="s">
        <v>87</v>
      </c>
      <c r="AW180" s="12" t="s">
        <v>33</v>
      </c>
      <c r="AX180" s="12" t="s">
        <v>85</v>
      </c>
      <c r="AY180" s="247" t="s">
        <v>134</v>
      </c>
    </row>
    <row r="181" s="1" customFormat="1" ht="24" customHeight="1">
      <c r="B181" s="36"/>
      <c r="C181" s="223" t="s">
        <v>269</v>
      </c>
      <c r="D181" s="223" t="s">
        <v>137</v>
      </c>
      <c r="E181" s="224" t="s">
        <v>270</v>
      </c>
      <c r="F181" s="225" t="s">
        <v>271</v>
      </c>
      <c r="G181" s="226" t="s">
        <v>148</v>
      </c>
      <c r="H181" s="227">
        <v>1</v>
      </c>
      <c r="I181" s="228"/>
      <c r="J181" s="229">
        <f>ROUND(I181*H181,2)</f>
        <v>0</v>
      </c>
      <c r="K181" s="225" t="s">
        <v>140</v>
      </c>
      <c r="L181" s="41"/>
      <c r="M181" s="230" t="s">
        <v>1</v>
      </c>
      <c r="N181" s="231" t="s">
        <v>42</v>
      </c>
      <c r="O181" s="84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AR181" s="234" t="s">
        <v>212</v>
      </c>
      <c r="AT181" s="234" t="s">
        <v>137</v>
      </c>
      <c r="AU181" s="234" t="s">
        <v>87</v>
      </c>
      <c r="AY181" s="15" t="s">
        <v>134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5" t="s">
        <v>85</v>
      </c>
      <c r="BK181" s="235">
        <f>ROUND(I181*H181,2)</f>
        <v>0</v>
      </c>
      <c r="BL181" s="15" t="s">
        <v>212</v>
      </c>
      <c r="BM181" s="234" t="s">
        <v>272</v>
      </c>
    </row>
    <row r="182" s="1" customFormat="1" ht="16.5" customHeight="1">
      <c r="B182" s="36"/>
      <c r="C182" s="261" t="s">
        <v>273</v>
      </c>
      <c r="D182" s="261" t="s">
        <v>274</v>
      </c>
      <c r="E182" s="262" t="s">
        <v>275</v>
      </c>
      <c r="F182" s="263" t="s">
        <v>276</v>
      </c>
      <c r="G182" s="264" t="s">
        <v>148</v>
      </c>
      <c r="H182" s="265">
        <v>1</v>
      </c>
      <c r="I182" s="266"/>
      <c r="J182" s="267">
        <f>ROUND(I182*H182,2)</f>
        <v>0</v>
      </c>
      <c r="K182" s="263" t="s">
        <v>140</v>
      </c>
      <c r="L182" s="268"/>
      <c r="M182" s="269" t="s">
        <v>1</v>
      </c>
      <c r="N182" s="270" t="s">
        <v>42</v>
      </c>
      <c r="O182" s="84"/>
      <c r="P182" s="232">
        <f>O182*H182</f>
        <v>0</v>
      </c>
      <c r="Q182" s="232">
        <v>0.019</v>
      </c>
      <c r="R182" s="232">
        <f>Q182*H182</f>
        <v>0.019</v>
      </c>
      <c r="S182" s="232">
        <v>0</v>
      </c>
      <c r="T182" s="233">
        <f>S182*H182</f>
        <v>0</v>
      </c>
      <c r="AR182" s="234" t="s">
        <v>277</v>
      </c>
      <c r="AT182" s="234" t="s">
        <v>274</v>
      </c>
      <c r="AU182" s="234" t="s">
        <v>87</v>
      </c>
      <c r="AY182" s="15" t="s">
        <v>134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5" t="s">
        <v>85</v>
      </c>
      <c r="BK182" s="235">
        <f>ROUND(I182*H182,2)</f>
        <v>0</v>
      </c>
      <c r="BL182" s="15" t="s">
        <v>212</v>
      </c>
      <c r="BM182" s="234" t="s">
        <v>278</v>
      </c>
    </row>
    <row r="183" s="1" customFormat="1" ht="16.5" customHeight="1">
      <c r="B183" s="36"/>
      <c r="C183" s="223" t="s">
        <v>279</v>
      </c>
      <c r="D183" s="223" t="s">
        <v>137</v>
      </c>
      <c r="E183" s="224" t="s">
        <v>280</v>
      </c>
      <c r="F183" s="225" t="s">
        <v>281</v>
      </c>
      <c r="G183" s="226" t="s">
        <v>148</v>
      </c>
      <c r="H183" s="227">
        <v>1</v>
      </c>
      <c r="I183" s="228"/>
      <c r="J183" s="229">
        <f>ROUND(I183*H183,2)</f>
        <v>0</v>
      </c>
      <c r="K183" s="225" t="s">
        <v>140</v>
      </c>
      <c r="L183" s="41"/>
      <c r="M183" s="230" t="s">
        <v>1</v>
      </c>
      <c r="N183" s="231" t="s">
        <v>42</v>
      </c>
      <c r="O183" s="84"/>
      <c r="P183" s="232">
        <f>O183*H183</f>
        <v>0</v>
      </c>
      <c r="Q183" s="232">
        <v>0</v>
      </c>
      <c r="R183" s="232">
        <f>Q183*H183</f>
        <v>0</v>
      </c>
      <c r="S183" s="232">
        <v>0</v>
      </c>
      <c r="T183" s="233">
        <f>S183*H183</f>
        <v>0</v>
      </c>
      <c r="AR183" s="234" t="s">
        <v>212</v>
      </c>
      <c r="AT183" s="234" t="s">
        <v>137</v>
      </c>
      <c r="AU183" s="234" t="s">
        <v>87</v>
      </c>
      <c r="AY183" s="15" t="s">
        <v>134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5" t="s">
        <v>85</v>
      </c>
      <c r="BK183" s="235">
        <f>ROUND(I183*H183,2)</f>
        <v>0</v>
      </c>
      <c r="BL183" s="15" t="s">
        <v>212</v>
      </c>
      <c r="BM183" s="234" t="s">
        <v>282</v>
      </c>
    </row>
    <row r="184" s="1" customFormat="1" ht="16.5" customHeight="1">
      <c r="B184" s="36"/>
      <c r="C184" s="223" t="s">
        <v>283</v>
      </c>
      <c r="D184" s="223" t="s">
        <v>137</v>
      </c>
      <c r="E184" s="224" t="s">
        <v>284</v>
      </c>
      <c r="F184" s="225" t="s">
        <v>285</v>
      </c>
      <c r="G184" s="226" t="s">
        <v>286</v>
      </c>
      <c r="H184" s="227">
        <v>2</v>
      </c>
      <c r="I184" s="228"/>
      <c r="J184" s="229">
        <f>ROUND(I184*H184,2)</f>
        <v>0</v>
      </c>
      <c r="K184" s="225" t="s">
        <v>140</v>
      </c>
      <c r="L184" s="41"/>
      <c r="M184" s="230" t="s">
        <v>1</v>
      </c>
      <c r="N184" s="231" t="s">
        <v>42</v>
      </c>
      <c r="O184" s="84"/>
      <c r="P184" s="232">
        <f>O184*H184</f>
        <v>0</v>
      </c>
      <c r="Q184" s="232">
        <v>0</v>
      </c>
      <c r="R184" s="232">
        <f>Q184*H184</f>
        <v>0</v>
      </c>
      <c r="S184" s="232">
        <v>0</v>
      </c>
      <c r="T184" s="233">
        <f>S184*H184</f>
        <v>0</v>
      </c>
      <c r="AR184" s="234" t="s">
        <v>212</v>
      </c>
      <c r="AT184" s="234" t="s">
        <v>137</v>
      </c>
      <c r="AU184" s="234" t="s">
        <v>87</v>
      </c>
      <c r="AY184" s="15" t="s">
        <v>134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5" t="s">
        <v>85</v>
      </c>
      <c r="BK184" s="235">
        <f>ROUND(I184*H184,2)</f>
        <v>0</v>
      </c>
      <c r="BL184" s="15" t="s">
        <v>212</v>
      </c>
      <c r="BM184" s="234" t="s">
        <v>287</v>
      </c>
    </row>
    <row r="185" s="1" customFormat="1" ht="16.5" customHeight="1">
      <c r="B185" s="36"/>
      <c r="C185" s="223" t="s">
        <v>288</v>
      </c>
      <c r="D185" s="223" t="s">
        <v>137</v>
      </c>
      <c r="E185" s="224" t="s">
        <v>289</v>
      </c>
      <c r="F185" s="225" t="s">
        <v>290</v>
      </c>
      <c r="G185" s="226" t="s">
        <v>286</v>
      </c>
      <c r="H185" s="227">
        <v>4</v>
      </c>
      <c r="I185" s="228"/>
      <c r="J185" s="229">
        <f>ROUND(I185*H185,2)</f>
        <v>0</v>
      </c>
      <c r="K185" s="225" t="s">
        <v>1</v>
      </c>
      <c r="L185" s="41"/>
      <c r="M185" s="230" t="s">
        <v>1</v>
      </c>
      <c r="N185" s="231" t="s">
        <v>42</v>
      </c>
      <c r="O185" s="84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AR185" s="234" t="s">
        <v>212</v>
      </c>
      <c r="AT185" s="234" t="s">
        <v>137</v>
      </c>
      <c r="AU185" s="234" t="s">
        <v>87</v>
      </c>
      <c r="AY185" s="15" t="s">
        <v>134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5" t="s">
        <v>85</v>
      </c>
      <c r="BK185" s="235">
        <f>ROUND(I185*H185,2)</f>
        <v>0</v>
      </c>
      <c r="BL185" s="15" t="s">
        <v>212</v>
      </c>
      <c r="BM185" s="234" t="s">
        <v>291</v>
      </c>
    </row>
    <row r="186" s="1" customFormat="1" ht="16.5" customHeight="1">
      <c r="B186" s="36"/>
      <c r="C186" s="223" t="s">
        <v>277</v>
      </c>
      <c r="D186" s="223" t="s">
        <v>137</v>
      </c>
      <c r="E186" s="224" t="s">
        <v>292</v>
      </c>
      <c r="F186" s="225" t="s">
        <v>293</v>
      </c>
      <c r="G186" s="226" t="s">
        <v>286</v>
      </c>
      <c r="H186" s="227">
        <v>2</v>
      </c>
      <c r="I186" s="228"/>
      <c r="J186" s="229">
        <f>ROUND(I186*H186,2)</f>
        <v>0</v>
      </c>
      <c r="K186" s="225" t="s">
        <v>140</v>
      </c>
      <c r="L186" s="41"/>
      <c r="M186" s="230" t="s">
        <v>1</v>
      </c>
      <c r="N186" s="231" t="s">
        <v>42</v>
      </c>
      <c r="O186" s="84"/>
      <c r="P186" s="232">
        <f>O186*H186</f>
        <v>0</v>
      </c>
      <c r="Q186" s="232">
        <v>0</v>
      </c>
      <c r="R186" s="232">
        <f>Q186*H186</f>
        <v>0</v>
      </c>
      <c r="S186" s="232">
        <v>0</v>
      </c>
      <c r="T186" s="233">
        <f>S186*H186</f>
        <v>0</v>
      </c>
      <c r="AR186" s="234" t="s">
        <v>212</v>
      </c>
      <c r="AT186" s="234" t="s">
        <v>137</v>
      </c>
      <c r="AU186" s="234" t="s">
        <v>87</v>
      </c>
      <c r="AY186" s="15" t="s">
        <v>134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5" t="s">
        <v>85</v>
      </c>
      <c r="BK186" s="235">
        <f>ROUND(I186*H186,2)</f>
        <v>0</v>
      </c>
      <c r="BL186" s="15" t="s">
        <v>212</v>
      </c>
      <c r="BM186" s="234" t="s">
        <v>294</v>
      </c>
    </row>
    <row r="187" s="11" customFormat="1" ht="22.8" customHeight="1">
      <c r="B187" s="207"/>
      <c r="C187" s="208"/>
      <c r="D187" s="209" t="s">
        <v>76</v>
      </c>
      <c r="E187" s="221" t="s">
        <v>295</v>
      </c>
      <c r="F187" s="221" t="s">
        <v>296</v>
      </c>
      <c r="G187" s="208"/>
      <c r="H187" s="208"/>
      <c r="I187" s="211"/>
      <c r="J187" s="222">
        <f>BK187</f>
        <v>0</v>
      </c>
      <c r="K187" s="208"/>
      <c r="L187" s="213"/>
      <c r="M187" s="214"/>
      <c r="N187" s="215"/>
      <c r="O187" s="215"/>
      <c r="P187" s="216">
        <f>SUM(P188:P189)</f>
        <v>0</v>
      </c>
      <c r="Q187" s="215"/>
      <c r="R187" s="216">
        <f>SUM(R188:R189)</f>
        <v>0.020160000000000001</v>
      </c>
      <c r="S187" s="215"/>
      <c r="T187" s="217">
        <f>SUM(T188:T189)</f>
        <v>0</v>
      </c>
      <c r="AR187" s="218" t="s">
        <v>87</v>
      </c>
      <c r="AT187" s="219" t="s">
        <v>76</v>
      </c>
      <c r="AU187" s="219" t="s">
        <v>85</v>
      </c>
      <c r="AY187" s="218" t="s">
        <v>134</v>
      </c>
      <c r="BK187" s="220">
        <f>SUM(BK188:BK189)</f>
        <v>0</v>
      </c>
    </row>
    <row r="188" s="1" customFormat="1" ht="24" customHeight="1">
      <c r="B188" s="36"/>
      <c r="C188" s="223" t="s">
        <v>297</v>
      </c>
      <c r="D188" s="223" t="s">
        <v>137</v>
      </c>
      <c r="E188" s="224" t="s">
        <v>298</v>
      </c>
      <c r="F188" s="225" t="s">
        <v>299</v>
      </c>
      <c r="G188" s="226" t="s">
        <v>300</v>
      </c>
      <c r="H188" s="227">
        <v>3</v>
      </c>
      <c r="I188" s="228"/>
      <c r="J188" s="229">
        <f>ROUND(I188*H188,2)</f>
        <v>0</v>
      </c>
      <c r="K188" s="225" t="s">
        <v>140</v>
      </c>
      <c r="L188" s="41"/>
      <c r="M188" s="230" t="s">
        <v>1</v>
      </c>
      <c r="N188" s="231" t="s">
        <v>42</v>
      </c>
      <c r="O188" s="84"/>
      <c r="P188" s="232">
        <f>O188*H188</f>
        <v>0</v>
      </c>
      <c r="Q188" s="232">
        <v>0.0067200000000000003</v>
      </c>
      <c r="R188" s="232">
        <f>Q188*H188</f>
        <v>0.020160000000000001</v>
      </c>
      <c r="S188" s="232">
        <v>0</v>
      </c>
      <c r="T188" s="233">
        <f>S188*H188</f>
        <v>0</v>
      </c>
      <c r="AR188" s="234" t="s">
        <v>212</v>
      </c>
      <c r="AT188" s="234" t="s">
        <v>137</v>
      </c>
      <c r="AU188" s="234" t="s">
        <v>87</v>
      </c>
      <c r="AY188" s="15" t="s">
        <v>134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5" t="s">
        <v>85</v>
      </c>
      <c r="BK188" s="235">
        <f>ROUND(I188*H188,2)</f>
        <v>0</v>
      </c>
      <c r="BL188" s="15" t="s">
        <v>212</v>
      </c>
      <c r="BM188" s="234" t="s">
        <v>301</v>
      </c>
    </row>
    <row r="189" s="1" customFormat="1">
      <c r="B189" s="36"/>
      <c r="C189" s="37"/>
      <c r="D189" s="238" t="s">
        <v>202</v>
      </c>
      <c r="E189" s="37"/>
      <c r="F189" s="248" t="s">
        <v>302</v>
      </c>
      <c r="G189" s="37"/>
      <c r="H189" s="37"/>
      <c r="I189" s="138"/>
      <c r="J189" s="37"/>
      <c r="K189" s="37"/>
      <c r="L189" s="41"/>
      <c r="M189" s="249"/>
      <c r="N189" s="84"/>
      <c r="O189" s="84"/>
      <c r="P189" s="84"/>
      <c r="Q189" s="84"/>
      <c r="R189" s="84"/>
      <c r="S189" s="84"/>
      <c r="T189" s="85"/>
      <c r="AT189" s="15" t="s">
        <v>202</v>
      </c>
      <c r="AU189" s="15" t="s">
        <v>87</v>
      </c>
    </row>
    <row r="190" s="11" customFormat="1" ht="22.8" customHeight="1">
      <c r="B190" s="207"/>
      <c r="C190" s="208"/>
      <c r="D190" s="209" t="s">
        <v>76</v>
      </c>
      <c r="E190" s="221" t="s">
        <v>303</v>
      </c>
      <c r="F190" s="221" t="s">
        <v>304</v>
      </c>
      <c r="G190" s="208"/>
      <c r="H190" s="208"/>
      <c r="I190" s="211"/>
      <c r="J190" s="222">
        <f>BK190</f>
        <v>0</v>
      </c>
      <c r="K190" s="208"/>
      <c r="L190" s="213"/>
      <c r="M190" s="214"/>
      <c r="N190" s="215"/>
      <c r="O190" s="215"/>
      <c r="P190" s="216">
        <f>SUM(P191:P209)</f>
        <v>0</v>
      </c>
      <c r="Q190" s="215"/>
      <c r="R190" s="216">
        <f>SUM(R191:R209)</f>
        <v>0.816917</v>
      </c>
      <c r="S190" s="215"/>
      <c r="T190" s="217">
        <f>SUM(T191:T209)</f>
        <v>0.64598999999999995</v>
      </c>
      <c r="AR190" s="218" t="s">
        <v>87</v>
      </c>
      <c r="AT190" s="219" t="s">
        <v>76</v>
      </c>
      <c r="AU190" s="219" t="s">
        <v>85</v>
      </c>
      <c r="AY190" s="218" t="s">
        <v>134</v>
      </c>
      <c r="BK190" s="220">
        <f>SUM(BK191:BK209)</f>
        <v>0</v>
      </c>
    </row>
    <row r="191" s="1" customFormat="1" ht="16.5" customHeight="1">
      <c r="B191" s="36"/>
      <c r="C191" s="223" t="s">
        <v>305</v>
      </c>
      <c r="D191" s="223" t="s">
        <v>137</v>
      </c>
      <c r="E191" s="224" t="s">
        <v>306</v>
      </c>
      <c r="F191" s="225" t="s">
        <v>307</v>
      </c>
      <c r="G191" s="226" t="s">
        <v>92</v>
      </c>
      <c r="H191" s="227">
        <v>18.300000000000001</v>
      </c>
      <c r="I191" s="228"/>
      <c r="J191" s="229">
        <f>ROUND(I191*H191,2)</f>
        <v>0</v>
      </c>
      <c r="K191" s="225" t="s">
        <v>140</v>
      </c>
      <c r="L191" s="41"/>
      <c r="M191" s="230" t="s">
        <v>1</v>
      </c>
      <c r="N191" s="231" t="s">
        <v>42</v>
      </c>
      <c r="O191" s="84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212</v>
      </c>
      <c r="AT191" s="234" t="s">
        <v>137</v>
      </c>
      <c r="AU191" s="234" t="s">
        <v>87</v>
      </c>
      <c r="AY191" s="15" t="s">
        <v>134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5" t="s">
        <v>85</v>
      </c>
      <c r="BK191" s="235">
        <f>ROUND(I191*H191,2)</f>
        <v>0</v>
      </c>
      <c r="BL191" s="15" t="s">
        <v>212</v>
      </c>
      <c r="BM191" s="234" t="s">
        <v>308</v>
      </c>
    </row>
    <row r="192" s="1" customFormat="1" ht="16.5" customHeight="1">
      <c r="B192" s="36"/>
      <c r="C192" s="223" t="s">
        <v>309</v>
      </c>
      <c r="D192" s="223" t="s">
        <v>137</v>
      </c>
      <c r="E192" s="224" t="s">
        <v>310</v>
      </c>
      <c r="F192" s="225" t="s">
        <v>311</v>
      </c>
      <c r="G192" s="226" t="s">
        <v>92</v>
      </c>
      <c r="H192" s="227">
        <v>18.300000000000001</v>
      </c>
      <c r="I192" s="228"/>
      <c r="J192" s="229">
        <f>ROUND(I192*H192,2)</f>
        <v>0</v>
      </c>
      <c r="K192" s="225" t="s">
        <v>140</v>
      </c>
      <c r="L192" s="41"/>
      <c r="M192" s="230" t="s">
        <v>1</v>
      </c>
      <c r="N192" s="231" t="s">
        <v>42</v>
      </c>
      <c r="O192" s="84"/>
      <c r="P192" s="232">
        <f>O192*H192</f>
        <v>0</v>
      </c>
      <c r="Q192" s="232">
        <v>0.00029999999999999997</v>
      </c>
      <c r="R192" s="232">
        <f>Q192*H192</f>
        <v>0.0054900000000000001</v>
      </c>
      <c r="S192" s="232">
        <v>0</v>
      </c>
      <c r="T192" s="233">
        <f>S192*H192</f>
        <v>0</v>
      </c>
      <c r="AR192" s="234" t="s">
        <v>212</v>
      </c>
      <c r="AT192" s="234" t="s">
        <v>137</v>
      </c>
      <c r="AU192" s="234" t="s">
        <v>87</v>
      </c>
      <c r="AY192" s="15" t="s">
        <v>134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5" t="s">
        <v>85</v>
      </c>
      <c r="BK192" s="235">
        <f>ROUND(I192*H192,2)</f>
        <v>0</v>
      </c>
      <c r="BL192" s="15" t="s">
        <v>212</v>
      </c>
      <c r="BM192" s="234" t="s">
        <v>312</v>
      </c>
    </row>
    <row r="193" s="1" customFormat="1" ht="24" customHeight="1">
      <c r="B193" s="36"/>
      <c r="C193" s="223" t="s">
        <v>313</v>
      </c>
      <c r="D193" s="223" t="s">
        <v>137</v>
      </c>
      <c r="E193" s="224" t="s">
        <v>314</v>
      </c>
      <c r="F193" s="225" t="s">
        <v>315</v>
      </c>
      <c r="G193" s="226" t="s">
        <v>92</v>
      </c>
      <c r="H193" s="227">
        <v>18.300000000000001</v>
      </c>
      <c r="I193" s="228"/>
      <c r="J193" s="229">
        <f>ROUND(I193*H193,2)</f>
        <v>0</v>
      </c>
      <c r="K193" s="225" t="s">
        <v>140</v>
      </c>
      <c r="L193" s="41"/>
      <c r="M193" s="230" t="s">
        <v>1</v>
      </c>
      <c r="N193" s="231" t="s">
        <v>42</v>
      </c>
      <c r="O193" s="84"/>
      <c r="P193" s="232">
        <f>O193*H193</f>
        <v>0</v>
      </c>
      <c r="Q193" s="232">
        <v>0.014999999999999999</v>
      </c>
      <c r="R193" s="232">
        <f>Q193*H193</f>
        <v>0.27450000000000002</v>
      </c>
      <c r="S193" s="232">
        <v>0</v>
      </c>
      <c r="T193" s="233">
        <f>S193*H193</f>
        <v>0</v>
      </c>
      <c r="AR193" s="234" t="s">
        <v>212</v>
      </c>
      <c r="AT193" s="234" t="s">
        <v>137</v>
      </c>
      <c r="AU193" s="234" t="s">
        <v>87</v>
      </c>
      <c r="AY193" s="15" t="s">
        <v>134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5" t="s">
        <v>85</v>
      </c>
      <c r="BK193" s="235">
        <f>ROUND(I193*H193,2)</f>
        <v>0</v>
      </c>
      <c r="BL193" s="15" t="s">
        <v>212</v>
      </c>
      <c r="BM193" s="234" t="s">
        <v>316</v>
      </c>
    </row>
    <row r="194" s="12" customFormat="1">
      <c r="B194" s="236"/>
      <c r="C194" s="237"/>
      <c r="D194" s="238" t="s">
        <v>143</v>
      </c>
      <c r="E194" s="239" t="s">
        <v>1</v>
      </c>
      <c r="F194" s="240" t="s">
        <v>317</v>
      </c>
      <c r="G194" s="237"/>
      <c r="H194" s="241">
        <v>18.300000000000001</v>
      </c>
      <c r="I194" s="242"/>
      <c r="J194" s="237"/>
      <c r="K194" s="237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143</v>
      </c>
      <c r="AU194" s="247" t="s">
        <v>87</v>
      </c>
      <c r="AV194" s="12" t="s">
        <v>87</v>
      </c>
      <c r="AW194" s="12" t="s">
        <v>33</v>
      </c>
      <c r="AX194" s="12" t="s">
        <v>85</v>
      </c>
      <c r="AY194" s="247" t="s">
        <v>134</v>
      </c>
    </row>
    <row r="195" s="1" customFormat="1" ht="24" customHeight="1">
      <c r="B195" s="36"/>
      <c r="C195" s="223" t="s">
        <v>318</v>
      </c>
      <c r="D195" s="223" t="s">
        <v>137</v>
      </c>
      <c r="E195" s="224" t="s">
        <v>319</v>
      </c>
      <c r="F195" s="225" t="s">
        <v>320</v>
      </c>
      <c r="G195" s="226" t="s">
        <v>300</v>
      </c>
      <c r="H195" s="227">
        <v>6.7000000000000002</v>
      </c>
      <c r="I195" s="228"/>
      <c r="J195" s="229">
        <f>ROUND(I195*H195,2)</f>
        <v>0</v>
      </c>
      <c r="K195" s="225" t="s">
        <v>140</v>
      </c>
      <c r="L195" s="41"/>
      <c r="M195" s="230" t="s">
        <v>1</v>
      </c>
      <c r="N195" s="231" t="s">
        <v>42</v>
      </c>
      <c r="O195" s="84"/>
      <c r="P195" s="232">
        <f>O195*H195</f>
        <v>0</v>
      </c>
      <c r="Q195" s="232">
        <v>0.00058</v>
      </c>
      <c r="R195" s="232">
        <f>Q195*H195</f>
        <v>0.0038860000000000001</v>
      </c>
      <c r="S195" s="232">
        <v>0</v>
      </c>
      <c r="T195" s="233">
        <f>S195*H195</f>
        <v>0</v>
      </c>
      <c r="AR195" s="234" t="s">
        <v>212</v>
      </c>
      <c r="AT195" s="234" t="s">
        <v>137</v>
      </c>
      <c r="AU195" s="234" t="s">
        <v>87</v>
      </c>
      <c r="AY195" s="15" t="s">
        <v>134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5" t="s">
        <v>85</v>
      </c>
      <c r="BK195" s="235">
        <f>ROUND(I195*H195,2)</f>
        <v>0</v>
      </c>
      <c r="BL195" s="15" t="s">
        <v>212</v>
      </c>
      <c r="BM195" s="234" t="s">
        <v>321</v>
      </c>
    </row>
    <row r="196" s="12" customFormat="1">
      <c r="B196" s="236"/>
      <c r="C196" s="237"/>
      <c r="D196" s="238" t="s">
        <v>143</v>
      </c>
      <c r="E196" s="239" t="s">
        <v>1</v>
      </c>
      <c r="F196" s="240" t="s">
        <v>322</v>
      </c>
      <c r="G196" s="237"/>
      <c r="H196" s="241">
        <v>6.7000000000000002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143</v>
      </c>
      <c r="AU196" s="247" t="s">
        <v>87</v>
      </c>
      <c r="AV196" s="12" t="s">
        <v>87</v>
      </c>
      <c r="AW196" s="12" t="s">
        <v>33</v>
      </c>
      <c r="AX196" s="12" t="s">
        <v>85</v>
      </c>
      <c r="AY196" s="247" t="s">
        <v>134</v>
      </c>
    </row>
    <row r="197" s="1" customFormat="1" ht="24" customHeight="1">
      <c r="B197" s="36"/>
      <c r="C197" s="261" t="s">
        <v>323</v>
      </c>
      <c r="D197" s="261" t="s">
        <v>274</v>
      </c>
      <c r="E197" s="262" t="s">
        <v>324</v>
      </c>
      <c r="F197" s="263" t="s">
        <v>325</v>
      </c>
      <c r="G197" s="264" t="s">
        <v>148</v>
      </c>
      <c r="H197" s="265">
        <v>13</v>
      </c>
      <c r="I197" s="266"/>
      <c r="J197" s="267">
        <f>ROUND(I197*H197,2)</f>
        <v>0</v>
      </c>
      <c r="K197" s="263" t="s">
        <v>140</v>
      </c>
      <c r="L197" s="268"/>
      <c r="M197" s="269" t="s">
        <v>1</v>
      </c>
      <c r="N197" s="270" t="s">
        <v>42</v>
      </c>
      <c r="O197" s="84"/>
      <c r="P197" s="232">
        <f>O197*H197</f>
        <v>0</v>
      </c>
      <c r="Q197" s="232">
        <v>0.00036000000000000002</v>
      </c>
      <c r="R197" s="232">
        <f>Q197*H197</f>
        <v>0.0046800000000000001</v>
      </c>
      <c r="S197" s="232">
        <v>0</v>
      </c>
      <c r="T197" s="233">
        <f>S197*H197</f>
        <v>0</v>
      </c>
      <c r="AR197" s="234" t="s">
        <v>277</v>
      </c>
      <c r="AT197" s="234" t="s">
        <v>274</v>
      </c>
      <c r="AU197" s="234" t="s">
        <v>87</v>
      </c>
      <c r="AY197" s="15" t="s">
        <v>134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5" t="s">
        <v>85</v>
      </c>
      <c r="BK197" s="235">
        <f>ROUND(I197*H197,2)</f>
        <v>0</v>
      </c>
      <c r="BL197" s="15" t="s">
        <v>212</v>
      </c>
      <c r="BM197" s="234" t="s">
        <v>326</v>
      </c>
    </row>
    <row r="198" s="12" customFormat="1">
      <c r="B198" s="236"/>
      <c r="C198" s="237"/>
      <c r="D198" s="238" t="s">
        <v>143</v>
      </c>
      <c r="E198" s="237"/>
      <c r="F198" s="240" t="s">
        <v>327</v>
      </c>
      <c r="G198" s="237"/>
      <c r="H198" s="241">
        <v>13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143</v>
      </c>
      <c r="AU198" s="247" t="s">
        <v>87</v>
      </c>
      <c r="AV198" s="12" t="s">
        <v>87</v>
      </c>
      <c r="AW198" s="12" t="s">
        <v>4</v>
      </c>
      <c r="AX198" s="12" t="s">
        <v>85</v>
      </c>
      <c r="AY198" s="247" t="s">
        <v>134</v>
      </c>
    </row>
    <row r="199" s="1" customFormat="1" ht="16.5" customHeight="1">
      <c r="B199" s="36"/>
      <c r="C199" s="223" t="s">
        <v>328</v>
      </c>
      <c r="D199" s="223" t="s">
        <v>137</v>
      </c>
      <c r="E199" s="224" t="s">
        <v>329</v>
      </c>
      <c r="F199" s="225" t="s">
        <v>330</v>
      </c>
      <c r="G199" s="226" t="s">
        <v>92</v>
      </c>
      <c r="H199" s="227">
        <v>18.300000000000001</v>
      </c>
      <c r="I199" s="228"/>
      <c r="J199" s="229">
        <f>ROUND(I199*H199,2)</f>
        <v>0</v>
      </c>
      <c r="K199" s="225" t="s">
        <v>140</v>
      </c>
      <c r="L199" s="41"/>
      <c r="M199" s="230" t="s">
        <v>1</v>
      </c>
      <c r="N199" s="231" t="s">
        <v>42</v>
      </c>
      <c r="O199" s="84"/>
      <c r="P199" s="232">
        <f>O199*H199</f>
        <v>0</v>
      </c>
      <c r="Q199" s="232">
        <v>0</v>
      </c>
      <c r="R199" s="232">
        <f>Q199*H199</f>
        <v>0</v>
      </c>
      <c r="S199" s="232">
        <v>0.035299999999999998</v>
      </c>
      <c r="T199" s="233">
        <f>S199*H199</f>
        <v>0.64598999999999995</v>
      </c>
      <c r="AR199" s="234" t="s">
        <v>212</v>
      </c>
      <c r="AT199" s="234" t="s">
        <v>137</v>
      </c>
      <c r="AU199" s="234" t="s">
        <v>87</v>
      </c>
      <c r="AY199" s="15" t="s">
        <v>134</v>
      </c>
      <c r="BE199" s="235">
        <f>IF(N199="základní",J199,0)</f>
        <v>0</v>
      </c>
      <c r="BF199" s="235">
        <f>IF(N199="snížená",J199,0)</f>
        <v>0</v>
      </c>
      <c r="BG199" s="235">
        <f>IF(N199="zákl. přenesená",J199,0)</f>
        <v>0</v>
      </c>
      <c r="BH199" s="235">
        <f>IF(N199="sníž. přenesená",J199,0)</f>
        <v>0</v>
      </c>
      <c r="BI199" s="235">
        <f>IF(N199="nulová",J199,0)</f>
        <v>0</v>
      </c>
      <c r="BJ199" s="15" t="s">
        <v>85</v>
      </c>
      <c r="BK199" s="235">
        <f>ROUND(I199*H199,2)</f>
        <v>0</v>
      </c>
      <c r="BL199" s="15" t="s">
        <v>212</v>
      </c>
      <c r="BM199" s="234" t="s">
        <v>331</v>
      </c>
    </row>
    <row r="200" s="12" customFormat="1">
      <c r="B200" s="236"/>
      <c r="C200" s="237"/>
      <c r="D200" s="238" t="s">
        <v>143</v>
      </c>
      <c r="E200" s="239" t="s">
        <v>1</v>
      </c>
      <c r="F200" s="240" t="s">
        <v>317</v>
      </c>
      <c r="G200" s="237"/>
      <c r="H200" s="241">
        <v>18.300000000000001</v>
      </c>
      <c r="I200" s="242"/>
      <c r="J200" s="237"/>
      <c r="K200" s="237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143</v>
      </c>
      <c r="AU200" s="247" t="s">
        <v>87</v>
      </c>
      <c r="AV200" s="12" t="s">
        <v>87</v>
      </c>
      <c r="AW200" s="12" t="s">
        <v>33</v>
      </c>
      <c r="AX200" s="12" t="s">
        <v>85</v>
      </c>
      <c r="AY200" s="247" t="s">
        <v>134</v>
      </c>
    </row>
    <row r="201" s="1" customFormat="1" ht="24" customHeight="1">
      <c r="B201" s="36"/>
      <c r="C201" s="223" t="s">
        <v>332</v>
      </c>
      <c r="D201" s="223" t="s">
        <v>137</v>
      </c>
      <c r="E201" s="224" t="s">
        <v>333</v>
      </c>
      <c r="F201" s="225" t="s">
        <v>334</v>
      </c>
      <c r="G201" s="226" t="s">
        <v>92</v>
      </c>
      <c r="H201" s="227">
        <v>18.300000000000001</v>
      </c>
      <c r="I201" s="228"/>
      <c r="J201" s="229">
        <f>ROUND(I201*H201,2)</f>
        <v>0</v>
      </c>
      <c r="K201" s="225" t="s">
        <v>140</v>
      </c>
      <c r="L201" s="41"/>
      <c r="M201" s="230" t="s">
        <v>1</v>
      </c>
      <c r="N201" s="231" t="s">
        <v>42</v>
      </c>
      <c r="O201" s="84"/>
      <c r="P201" s="232">
        <f>O201*H201</f>
        <v>0</v>
      </c>
      <c r="Q201" s="232">
        <v>0.0074999999999999997</v>
      </c>
      <c r="R201" s="232">
        <f>Q201*H201</f>
        <v>0.13725000000000001</v>
      </c>
      <c r="S201" s="232">
        <v>0</v>
      </c>
      <c r="T201" s="233">
        <f>S201*H201</f>
        <v>0</v>
      </c>
      <c r="AR201" s="234" t="s">
        <v>212</v>
      </c>
      <c r="AT201" s="234" t="s">
        <v>137</v>
      </c>
      <c r="AU201" s="234" t="s">
        <v>87</v>
      </c>
      <c r="AY201" s="15" t="s">
        <v>134</v>
      </c>
      <c r="BE201" s="235">
        <f>IF(N201="základní",J201,0)</f>
        <v>0</v>
      </c>
      <c r="BF201" s="235">
        <f>IF(N201="snížená",J201,0)</f>
        <v>0</v>
      </c>
      <c r="BG201" s="235">
        <f>IF(N201="zákl. přenesená",J201,0)</f>
        <v>0</v>
      </c>
      <c r="BH201" s="235">
        <f>IF(N201="sníž. přenesená",J201,0)</f>
        <v>0</v>
      </c>
      <c r="BI201" s="235">
        <f>IF(N201="nulová",J201,0)</f>
        <v>0</v>
      </c>
      <c r="BJ201" s="15" t="s">
        <v>85</v>
      </c>
      <c r="BK201" s="235">
        <f>ROUND(I201*H201,2)</f>
        <v>0</v>
      </c>
      <c r="BL201" s="15" t="s">
        <v>212</v>
      </c>
      <c r="BM201" s="234" t="s">
        <v>335</v>
      </c>
    </row>
    <row r="202" s="12" customFormat="1">
      <c r="B202" s="236"/>
      <c r="C202" s="237"/>
      <c r="D202" s="238" t="s">
        <v>143</v>
      </c>
      <c r="E202" s="239" t="s">
        <v>1</v>
      </c>
      <c r="F202" s="240" t="s">
        <v>317</v>
      </c>
      <c r="G202" s="237"/>
      <c r="H202" s="241">
        <v>18.300000000000001</v>
      </c>
      <c r="I202" s="242"/>
      <c r="J202" s="237"/>
      <c r="K202" s="237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143</v>
      </c>
      <c r="AU202" s="247" t="s">
        <v>87</v>
      </c>
      <c r="AV202" s="12" t="s">
        <v>87</v>
      </c>
      <c r="AW202" s="12" t="s">
        <v>33</v>
      </c>
      <c r="AX202" s="12" t="s">
        <v>85</v>
      </c>
      <c r="AY202" s="247" t="s">
        <v>134</v>
      </c>
    </row>
    <row r="203" s="1" customFormat="1" ht="24" customHeight="1">
      <c r="B203" s="36"/>
      <c r="C203" s="261" t="s">
        <v>336</v>
      </c>
      <c r="D203" s="261" t="s">
        <v>274</v>
      </c>
      <c r="E203" s="262" t="s">
        <v>337</v>
      </c>
      <c r="F203" s="263" t="s">
        <v>338</v>
      </c>
      <c r="G203" s="264" t="s">
        <v>92</v>
      </c>
      <c r="H203" s="265">
        <v>20.129999999999999</v>
      </c>
      <c r="I203" s="266"/>
      <c r="J203" s="267">
        <f>ROUND(I203*H203,2)</f>
        <v>0</v>
      </c>
      <c r="K203" s="263" t="s">
        <v>140</v>
      </c>
      <c r="L203" s="268"/>
      <c r="M203" s="269" t="s">
        <v>1</v>
      </c>
      <c r="N203" s="270" t="s">
        <v>42</v>
      </c>
      <c r="O203" s="84"/>
      <c r="P203" s="232">
        <f>O203*H203</f>
        <v>0</v>
      </c>
      <c r="Q203" s="232">
        <v>0.0177</v>
      </c>
      <c r="R203" s="232">
        <f>Q203*H203</f>
        <v>0.35630099999999998</v>
      </c>
      <c r="S203" s="232">
        <v>0</v>
      </c>
      <c r="T203" s="233">
        <f>S203*H203</f>
        <v>0</v>
      </c>
      <c r="AR203" s="234" t="s">
        <v>277</v>
      </c>
      <c r="AT203" s="234" t="s">
        <v>274</v>
      </c>
      <c r="AU203" s="234" t="s">
        <v>87</v>
      </c>
      <c r="AY203" s="15" t="s">
        <v>134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5" t="s">
        <v>85</v>
      </c>
      <c r="BK203" s="235">
        <f>ROUND(I203*H203,2)</f>
        <v>0</v>
      </c>
      <c r="BL203" s="15" t="s">
        <v>212</v>
      </c>
      <c r="BM203" s="234" t="s">
        <v>339</v>
      </c>
    </row>
    <row r="204" s="12" customFormat="1">
      <c r="B204" s="236"/>
      <c r="C204" s="237"/>
      <c r="D204" s="238" t="s">
        <v>143</v>
      </c>
      <c r="E204" s="237"/>
      <c r="F204" s="240" t="s">
        <v>340</v>
      </c>
      <c r="G204" s="237"/>
      <c r="H204" s="241">
        <v>20.129999999999999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143</v>
      </c>
      <c r="AU204" s="247" t="s">
        <v>87</v>
      </c>
      <c r="AV204" s="12" t="s">
        <v>87</v>
      </c>
      <c r="AW204" s="12" t="s">
        <v>4</v>
      </c>
      <c r="AX204" s="12" t="s">
        <v>85</v>
      </c>
      <c r="AY204" s="247" t="s">
        <v>134</v>
      </c>
    </row>
    <row r="205" s="1" customFormat="1" ht="24" customHeight="1">
      <c r="B205" s="36"/>
      <c r="C205" s="223" t="s">
        <v>341</v>
      </c>
      <c r="D205" s="223" t="s">
        <v>137</v>
      </c>
      <c r="E205" s="224" t="s">
        <v>342</v>
      </c>
      <c r="F205" s="225" t="s">
        <v>343</v>
      </c>
      <c r="G205" s="226" t="s">
        <v>92</v>
      </c>
      <c r="H205" s="227">
        <v>18.300000000000001</v>
      </c>
      <c r="I205" s="228"/>
      <c r="J205" s="229">
        <f>ROUND(I205*H205,2)</f>
        <v>0</v>
      </c>
      <c r="K205" s="225" t="s">
        <v>140</v>
      </c>
      <c r="L205" s="41"/>
      <c r="M205" s="230" t="s">
        <v>1</v>
      </c>
      <c r="N205" s="231" t="s">
        <v>42</v>
      </c>
      <c r="O205" s="84"/>
      <c r="P205" s="232">
        <f>O205*H205</f>
        <v>0</v>
      </c>
      <c r="Q205" s="232">
        <v>0.0015</v>
      </c>
      <c r="R205" s="232">
        <f>Q205*H205</f>
        <v>0.027450000000000002</v>
      </c>
      <c r="S205" s="232">
        <v>0</v>
      </c>
      <c r="T205" s="233">
        <f>S205*H205</f>
        <v>0</v>
      </c>
      <c r="AR205" s="234" t="s">
        <v>212</v>
      </c>
      <c r="AT205" s="234" t="s">
        <v>137</v>
      </c>
      <c r="AU205" s="234" t="s">
        <v>87</v>
      </c>
      <c r="AY205" s="15" t="s">
        <v>134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5" t="s">
        <v>85</v>
      </c>
      <c r="BK205" s="235">
        <f>ROUND(I205*H205,2)</f>
        <v>0</v>
      </c>
      <c r="BL205" s="15" t="s">
        <v>212</v>
      </c>
      <c r="BM205" s="234" t="s">
        <v>344</v>
      </c>
    </row>
    <row r="206" s="1" customFormat="1" ht="16.5" customHeight="1">
      <c r="B206" s="36"/>
      <c r="C206" s="223" t="s">
        <v>345</v>
      </c>
      <c r="D206" s="223" t="s">
        <v>137</v>
      </c>
      <c r="E206" s="224" t="s">
        <v>346</v>
      </c>
      <c r="F206" s="225" t="s">
        <v>347</v>
      </c>
      <c r="G206" s="226" t="s">
        <v>300</v>
      </c>
      <c r="H206" s="227">
        <v>18.399999999999999</v>
      </c>
      <c r="I206" s="228"/>
      <c r="J206" s="229">
        <f>ROUND(I206*H206,2)</f>
        <v>0</v>
      </c>
      <c r="K206" s="225" t="s">
        <v>140</v>
      </c>
      <c r="L206" s="41"/>
      <c r="M206" s="230" t="s">
        <v>1</v>
      </c>
      <c r="N206" s="231" t="s">
        <v>42</v>
      </c>
      <c r="O206" s="84"/>
      <c r="P206" s="232">
        <f>O206*H206</f>
        <v>0</v>
      </c>
      <c r="Q206" s="232">
        <v>0.00040000000000000002</v>
      </c>
      <c r="R206" s="232">
        <f>Q206*H206</f>
        <v>0.0073599999999999994</v>
      </c>
      <c r="S206" s="232">
        <v>0</v>
      </c>
      <c r="T206" s="233">
        <f>S206*H206</f>
        <v>0</v>
      </c>
      <c r="AR206" s="234" t="s">
        <v>212</v>
      </c>
      <c r="AT206" s="234" t="s">
        <v>137</v>
      </c>
      <c r="AU206" s="234" t="s">
        <v>87</v>
      </c>
      <c r="AY206" s="15" t="s">
        <v>134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5" t="s">
        <v>85</v>
      </c>
      <c r="BK206" s="235">
        <f>ROUND(I206*H206,2)</f>
        <v>0</v>
      </c>
      <c r="BL206" s="15" t="s">
        <v>212</v>
      </c>
      <c r="BM206" s="234" t="s">
        <v>348</v>
      </c>
    </row>
    <row r="207" s="12" customFormat="1">
      <c r="B207" s="236"/>
      <c r="C207" s="237"/>
      <c r="D207" s="238" t="s">
        <v>143</v>
      </c>
      <c r="E207" s="239" t="s">
        <v>1</v>
      </c>
      <c r="F207" s="240" t="s">
        <v>349</v>
      </c>
      <c r="G207" s="237"/>
      <c r="H207" s="241">
        <v>18.399999999999999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143</v>
      </c>
      <c r="AU207" s="247" t="s">
        <v>87</v>
      </c>
      <c r="AV207" s="12" t="s">
        <v>87</v>
      </c>
      <c r="AW207" s="12" t="s">
        <v>33</v>
      </c>
      <c r="AX207" s="12" t="s">
        <v>85</v>
      </c>
      <c r="AY207" s="247" t="s">
        <v>134</v>
      </c>
    </row>
    <row r="208" s="1" customFormat="1" ht="24" customHeight="1">
      <c r="B208" s="36"/>
      <c r="C208" s="223" t="s">
        <v>350</v>
      </c>
      <c r="D208" s="223" t="s">
        <v>137</v>
      </c>
      <c r="E208" s="224" t="s">
        <v>351</v>
      </c>
      <c r="F208" s="225" t="s">
        <v>352</v>
      </c>
      <c r="G208" s="226" t="s">
        <v>192</v>
      </c>
      <c r="H208" s="227">
        <v>0.81699999999999995</v>
      </c>
      <c r="I208" s="228"/>
      <c r="J208" s="229">
        <f>ROUND(I208*H208,2)</f>
        <v>0</v>
      </c>
      <c r="K208" s="225" t="s">
        <v>140</v>
      </c>
      <c r="L208" s="41"/>
      <c r="M208" s="230" t="s">
        <v>1</v>
      </c>
      <c r="N208" s="231" t="s">
        <v>42</v>
      </c>
      <c r="O208" s="84"/>
      <c r="P208" s="232">
        <f>O208*H208</f>
        <v>0</v>
      </c>
      <c r="Q208" s="232">
        <v>0</v>
      </c>
      <c r="R208" s="232">
        <f>Q208*H208</f>
        <v>0</v>
      </c>
      <c r="S208" s="232">
        <v>0</v>
      </c>
      <c r="T208" s="233">
        <f>S208*H208</f>
        <v>0</v>
      </c>
      <c r="AR208" s="234" t="s">
        <v>212</v>
      </c>
      <c r="AT208" s="234" t="s">
        <v>137</v>
      </c>
      <c r="AU208" s="234" t="s">
        <v>87</v>
      </c>
      <c r="AY208" s="15" t="s">
        <v>134</v>
      </c>
      <c r="BE208" s="235">
        <f>IF(N208="základní",J208,0)</f>
        <v>0</v>
      </c>
      <c r="BF208" s="235">
        <f>IF(N208="snížená",J208,0)</f>
        <v>0</v>
      </c>
      <c r="BG208" s="235">
        <f>IF(N208="zákl. přenesená",J208,0)</f>
        <v>0</v>
      </c>
      <c r="BH208" s="235">
        <f>IF(N208="sníž. přenesená",J208,0)</f>
        <v>0</v>
      </c>
      <c r="BI208" s="235">
        <f>IF(N208="nulová",J208,0)</f>
        <v>0</v>
      </c>
      <c r="BJ208" s="15" t="s">
        <v>85</v>
      </c>
      <c r="BK208" s="235">
        <f>ROUND(I208*H208,2)</f>
        <v>0</v>
      </c>
      <c r="BL208" s="15" t="s">
        <v>212</v>
      </c>
      <c r="BM208" s="234" t="s">
        <v>353</v>
      </c>
    </row>
    <row r="209" s="1" customFormat="1" ht="24" customHeight="1">
      <c r="B209" s="36"/>
      <c r="C209" s="223" t="s">
        <v>354</v>
      </c>
      <c r="D209" s="223" t="s">
        <v>137</v>
      </c>
      <c r="E209" s="224" t="s">
        <v>355</v>
      </c>
      <c r="F209" s="225" t="s">
        <v>356</v>
      </c>
      <c r="G209" s="226" t="s">
        <v>192</v>
      </c>
      <c r="H209" s="227">
        <v>0.81699999999999995</v>
      </c>
      <c r="I209" s="228"/>
      <c r="J209" s="229">
        <f>ROUND(I209*H209,2)</f>
        <v>0</v>
      </c>
      <c r="K209" s="225" t="s">
        <v>140</v>
      </c>
      <c r="L209" s="41"/>
      <c r="M209" s="230" t="s">
        <v>1</v>
      </c>
      <c r="N209" s="231" t="s">
        <v>42</v>
      </c>
      <c r="O209" s="84"/>
      <c r="P209" s="232">
        <f>O209*H209</f>
        <v>0</v>
      </c>
      <c r="Q209" s="232">
        <v>0</v>
      </c>
      <c r="R209" s="232">
        <f>Q209*H209</f>
        <v>0</v>
      </c>
      <c r="S209" s="232">
        <v>0</v>
      </c>
      <c r="T209" s="233">
        <f>S209*H209</f>
        <v>0</v>
      </c>
      <c r="AR209" s="234" t="s">
        <v>212</v>
      </c>
      <c r="AT209" s="234" t="s">
        <v>137</v>
      </c>
      <c r="AU209" s="234" t="s">
        <v>87</v>
      </c>
      <c r="AY209" s="15" t="s">
        <v>134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5" t="s">
        <v>85</v>
      </c>
      <c r="BK209" s="235">
        <f>ROUND(I209*H209,2)</f>
        <v>0</v>
      </c>
      <c r="BL209" s="15" t="s">
        <v>212</v>
      </c>
      <c r="BM209" s="234" t="s">
        <v>357</v>
      </c>
    </row>
    <row r="210" s="11" customFormat="1" ht="22.8" customHeight="1">
      <c r="B210" s="207"/>
      <c r="C210" s="208"/>
      <c r="D210" s="209" t="s">
        <v>76</v>
      </c>
      <c r="E210" s="221" t="s">
        <v>358</v>
      </c>
      <c r="F210" s="221" t="s">
        <v>359</v>
      </c>
      <c r="G210" s="208"/>
      <c r="H210" s="208"/>
      <c r="I210" s="211"/>
      <c r="J210" s="222">
        <f>BK210</f>
        <v>0</v>
      </c>
      <c r="K210" s="208"/>
      <c r="L210" s="213"/>
      <c r="M210" s="214"/>
      <c r="N210" s="215"/>
      <c r="O210" s="215"/>
      <c r="P210" s="216">
        <f>SUM(P211:P224)</f>
        <v>0</v>
      </c>
      <c r="Q210" s="215"/>
      <c r="R210" s="216">
        <f>SUM(R211:R224)</f>
        <v>0.66858240000000002</v>
      </c>
      <c r="S210" s="215"/>
      <c r="T210" s="217">
        <f>SUM(T211:T224)</f>
        <v>0.84621919999999995</v>
      </c>
      <c r="AR210" s="218" t="s">
        <v>87</v>
      </c>
      <c r="AT210" s="219" t="s">
        <v>76</v>
      </c>
      <c r="AU210" s="219" t="s">
        <v>85</v>
      </c>
      <c r="AY210" s="218" t="s">
        <v>134</v>
      </c>
      <c r="BK210" s="220">
        <f>SUM(BK211:BK224)</f>
        <v>0</v>
      </c>
    </row>
    <row r="211" s="1" customFormat="1" ht="16.5" customHeight="1">
      <c r="B211" s="36"/>
      <c r="C211" s="223" t="s">
        <v>360</v>
      </c>
      <c r="D211" s="223" t="s">
        <v>137</v>
      </c>
      <c r="E211" s="224" t="s">
        <v>361</v>
      </c>
      <c r="F211" s="225" t="s">
        <v>362</v>
      </c>
      <c r="G211" s="226" t="s">
        <v>92</v>
      </c>
      <c r="H211" s="227">
        <v>30.280000000000001</v>
      </c>
      <c r="I211" s="228"/>
      <c r="J211" s="229">
        <f>ROUND(I211*H211,2)</f>
        <v>0</v>
      </c>
      <c r="K211" s="225" t="s">
        <v>140</v>
      </c>
      <c r="L211" s="41"/>
      <c r="M211" s="230" t="s">
        <v>1</v>
      </c>
      <c r="N211" s="231" t="s">
        <v>42</v>
      </c>
      <c r="O211" s="84"/>
      <c r="P211" s="232">
        <f>O211*H211</f>
        <v>0</v>
      </c>
      <c r="Q211" s="232">
        <v>0</v>
      </c>
      <c r="R211" s="232">
        <f>Q211*H211</f>
        <v>0</v>
      </c>
      <c r="S211" s="232">
        <v>0</v>
      </c>
      <c r="T211" s="233">
        <f>S211*H211</f>
        <v>0</v>
      </c>
      <c r="AR211" s="234" t="s">
        <v>212</v>
      </c>
      <c r="AT211" s="234" t="s">
        <v>137</v>
      </c>
      <c r="AU211" s="234" t="s">
        <v>87</v>
      </c>
      <c r="AY211" s="15" t="s">
        <v>134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5" t="s">
        <v>85</v>
      </c>
      <c r="BK211" s="235">
        <f>ROUND(I211*H211,2)</f>
        <v>0</v>
      </c>
      <c r="BL211" s="15" t="s">
        <v>212</v>
      </c>
      <c r="BM211" s="234" t="s">
        <v>363</v>
      </c>
    </row>
    <row r="212" s="12" customFormat="1">
      <c r="B212" s="236"/>
      <c r="C212" s="237"/>
      <c r="D212" s="238" t="s">
        <v>143</v>
      </c>
      <c r="E212" s="239" t="s">
        <v>91</v>
      </c>
      <c r="F212" s="240" t="s">
        <v>364</v>
      </c>
      <c r="G212" s="237"/>
      <c r="H212" s="241">
        <v>30.280000000000001</v>
      </c>
      <c r="I212" s="242"/>
      <c r="J212" s="237"/>
      <c r="K212" s="237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143</v>
      </c>
      <c r="AU212" s="247" t="s">
        <v>87</v>
      </c>
      <c r="AV212" s="12" t="s">
        <v>87</v>
      </c>
      <c r="AW212" s="12" t="s">
        <v>33</v>
      </c>
      <c r="AX212" s="12" t="s">
        <v>85</v>
      </c>
      <c r="AY212" s="247" t="s">
        <v>134</v>
      </c>
    </row>
    <row r="213" s="1" customFormat="1" ht="16.5" customHeight="1">
      <c r="B213" s="36"/>
      <c r="C213" s="223" t="s">
        <v>365</v>
      </c>
      <c r="D213" s="223" t="s">
        <v>137</v>
      </c>
      <c r="E213" s="224" t="s">
        <v>366</v>
      </c>
      <c r="F213" s="225" t="s">
        <v>367</v>
      </c>
      <c r="G213" s="226" t="s">
        <v>92</v>
      </c>
      <c r="H213" s="227">
        <v>30.280000000000001</v>
      </c>
      <c r="I213" s="228"/>
      <c r="J213" s="229">
        <f>ROUND(I213*H213,2)</f>
        <v>0</v>
      </c>
      <c r="K213" s="225" t="s">
        <v>140</v>
      </c>
      <c r="L213" s="41"/>
      <c r="M213" s="230" t="s">
        <v>1</v>
      </c>
      <c r="N213" s="231" t="s">
        <v>42</v>
      </c>
      <c r="O213" s="84"/>
      <c r="P213" s="232">
        <f>O213*H213</f>
        <v>0</v>
      </c>
      <c r="Q213" s="232">
        <v>0.00029999999999999997</v>
      </c>
      <c r="R213" s="232">
        <f>Q213*H213</f>
        <v>0.0090840000000000001</v>
      </c>
      <c r="S213" s="232">
        <v>0</v>
      </c>
      <c r="T213" s="233">
        <f>S213*H213</f>
        <v>0</v>
      </c>
      <c r="AR213" s="234" t="s">
        <v>212</v>
      </c>
      <c r="AT213" s="234" t="s">
        <v>137</v>
      </c>
      <c r="AU213" s="234" t="s">
        <v>87</v>
      </c>
      <c r="AY213" s="15" t="s">
        <v>134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5" t="s">
        <v>85</v>
      </c>
      <c r="BK213" s="235">
        <f>ROUND(I213*H213,2)</f>
        <v>0</v>
      </c>
      <c r="BL213" s="15" t="s">
        <v>212</v>
      </c>
      <c r="BM213" s="234" t="s">
        <v>368</v>
      </c>
    </row>
    <row r="214" s="12" customFormat="1">
      <c r="B214" s="236"/>
      <c r="C214" s="237"/>
      <c r="D214" s="238" t="s">
        <v>143</v>
      </c>
      <c r="E214" s="239" t="s">
        <v>1</v>
      </c>
      <c r="F214" s="240" t="s">
        <v>91</v>
      </c>
      <c r="G214" s="237"/>
      <c r="H214" s="241">
        <v>30.280000000000001</v>
      </c>
      <c r="I214" s="242"/>
      <c r="J214" s="237"/>
      <c r="K214" s="237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143</v>
      </c>
      <c r="AU214" s="247" t="s">
        <v>87</v>
      </c>
      <c r="AV214" s="12" t="s">
        <v>87</v>
      </c>
      <c r="AW214" s="12" t="s">
        <v>33</v>
      </c>
      <c r="AX214" s="12" t="s">
        <v>85</v>
      </c>
      <c r="AY214" s="247" t="s">
        <v>134</v>
      </c>
    </row>
    <row r="215" s="1" customFormat="1" ht="24" customHeight="1">
      <c r="B215" s="36"/>
      <c r="C215" s="223" t="s">
        <v>369</v>
      </c>
      <c r="D215" s="223" t="s">
        <v>137</v>
      </c>
      <c r="E215" s="224" t="s">
        <v>370</v>
      </c>
      <c r="F215" s="225" t="s">
        <v>371</v>
      </c>
      <c r="G215" s="226" t="s">
        <v>92</v>
      </c>
      <c r="H215" s="227">
        <v>30.280000000000001</v>
      </c>
      <c r="I215" s="228"/>
      <c r="J215" s="229">
        <f>ROUND(I215*H215,2)</f>
        <v>0</v>
      </c>
      <c r="K215" s="225" t="s">
        <v>140</v>
      </c>
      <c r="L215" s="41"/>
      <c r="M215" s="230" t="s">
        <v>1</v>
      </c>
      <c r="N215" s="231" t="s">
        <v>42</v>
      </c>
      <c r="O215" s="84"/>
      <c r="P215" s="232">
        <f>O215*H215</f>
        <v>0</v>
      </c>
      <c r="Q215" s="232">
        <v>0.0015</v>
      </c>
      <c r="R215" s="232">
        <f>Q215*H215</f>
        <v>0.045420000000000002</v>
      </c>
      <c r="S215" s="232">
        <v>0</v>
      </c>
      <c r="T215" s="233">
        <f>S215*H215</f>
        <v>0</v>
      </c>
      <c r="AR215" s="234" t="s">
        <v>212</v>
      </c>
      <c r="AT215" s="234" t="s">
        <v>137</v>
      </c>
      <c r="AU215" s="234" t="s">
        <v>87</v>
      </c>
      <c r="AY215" s="15" t="s">
        <v>134</v>
      </c>
      <c r="BE215" s="235">
        <f>IF(N215="základní",J215,0)</f>
        <v>0</v>
      </c>
      <c r="BF215" s="235">
        <f>IF(N215="snížená",J215,0)</f>
        <v>0</v>
      </c>
      <c r="BG215" s="235">
        <f>IF(N215="zákl. přenesená",J215,0)</f>
        <v>0</v>
      </c>
      <c r="BH215" s="235">
        <f>IF(N215="sníž. přenesená",J215,0)</f>
        <v>0</v>
      </c>
      <c r="BI215" s="235">
        <f>IF(N215="nulová",J215,0)</f>
        <v>0</v>
      </c>
      <c r="BJ215" s="15" t="s">
        <v>85</v>
      </c>
      <c r="BK215" s="235">
        <f>ROUND(I215*H215,2)</f>
        <v>0</v>
      </c>
      <c r="BL215" s="15" t="s">
        <v>212</v>
      </c>
      <c r="BM215" s="234" t="s">
        <v>372</v>
      </c>
    </row>
    <row r="216" s="12" customFormat="1">
      <c r="B216" s="236"/>
      <c r="C216" s="237"/>
      <c r="D216" s="238" t="s">
        <v>143</v>
      </c>
      <c r="E216" s="239" t="s">
        <v>1</v>
      </c>
      <c r="F216" s="240" t="s">
        <v>91</v>
      </c>
      <c r="G216" s="237"/>
      <c r="H216" s="241">
        <v>30.280000000000001</v>
      </c>
      <c r="I216" s="242"/>
      <c r="J216" s="237"/>
      <c r="K216" s="237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143</v>
      </c>
      <c r="AU216" s="247" t="s">
        <v>87</v>
      </c>
      <c r="AV216" s="12" t="s">
        <v>87</v>
      </c>
      <c r="AW216" s="12" t="s">
        <v>33</v>
      </c>
      <c r="AX216" s="12" t="s">
        <v>85</v>
      </c>
      <c r="AY216" s="247" t="s">
        <v>134</v>
      </c>
    </row>
    <row r="217" s="1" customFormat="1" ht="24" customHeight="1">
      <c r="B217" s="36"/>
      <c r="C217" s="223" t="s">
        <v>373</v>
      </c>
      <c r="D217" s="223" t="s">
        <v>137</v>
      </c>
      <c r="E217" s="224" t="s">
        <v>374</v>
      </c>
      <c r="F217" s="225" t="s">
        <v>375</v>
      </c>
      <c r="G217" s="226" t="s">
        <v>92</v>
      </c>
      <c r="H217" s="227">
        <v>31.111000000000001</v>
      </c>
      <c r="I217" s="228"/>
      <c r="J217" s="229">
        <f>ROUND(I217*H217,2)</f>
        <v>0</v>
      </c>
      <c r="K217" s="225" t="s">
        <v>140</v>
      </c>
      <c r="L217" s="41"/>
      <c r="M217" s="230" t="s">
        <v>1</v>
      </c>
      <c r="N217" s="231" t="s">
        <v>42</v>
      </c>
      <c r="O217" s="84"/>
      <c r="P217" s="232">
        <f>O217*H217</f>
        <v>0</v>
      </c>
      <c r="Q217" s="232">
        <v>0</v>
      </c>
      <c r="R217" s="232">
        <f>Q217*H217</f>
        <v>0</v>
      </c>
      <c r="S217" s="232">
        <v>0.027199999999999998</v>
      </c>
      <c r="T217" s="233">
        <f>S217*H217</f>
        <v>0.84621919999999995</v>
      </c>
      <c r="AR217" s="234" t="s">
        <v>212</v>
      </c>
      <c r="AT217" s="234" t="s">
        <v>137</v>
      </c>
      <c r="AU217" s="234" t="s">
        <v>87</v>
      </c>
      <c r="AY217" s="15" t="s">
        <v>134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5" t="s">
        <v>85</v>
      </c>
      <c r="BK217" s="235">
        <f>ROUND(I217*H217,2)</f>
        <v>0</v>
      </c>
      <c r="BL217" s="15" t="s">
        <v>212</v>
      </c>
      <c r="BM217" s="234" t="s">
        <v>376</v>
      </c>
    </row>
    <row r="218" s="12" customFormat="1">
      <c r="B218" s="236"/>
      <c r="C218" s="237"/>
      <c r="D218" s="238" t="s">
        <v>143</v>
      </c>
      <c r="E218" s="239" t="s">
        <v>1</v>
      </c>
      <c r="F218" s="240" t="s">
        <v>377</v>
      </c>
      <c r="G218" s="237"/>
      <c r="H218" s="241">
        <v>31.111000000000001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143</v>
      </c>
      <c r="AU218" s="247" t="s">
        <v>87</v>
      </c>
      <c r="AV218" s="12" t="s">
        <v>87</v>
      </c>
      <c r="AW218" s="12" t="s">
        <v>33</v>
      </c>
      <c r="AX218" s="12" t="s">
        <v>85</v>
      </c>
      <c r="AY218" s="247" t="s">
        <v>134</v>
      </c>
    </row>
    <row r="219" s="1" customFormat="1" ht="24" customHeight="1">
      <c r="B219" s="36"/>
      <c r="C219" s="223" t="s">
        <v>378</v>
      </c>
      <c r="D219" s="223" t="s">
        <v>137</v>
      </c>
      <c r="E219" s="224" t="s">
        <v>379</v>
      </c>
      <c r="F219" s="225" t="s">
        <v>380</v>
      </c>
      <c r="G219" s="226" t="s">
        <v>92</v>
      </c>
      <c r="H219" s="227">
        <v>30.280000000000001</v>
      </c>
      <c r="I219" s="228"/>
      <c r="J219" s="229">
        <f>ROUND(I219*H219,2)</f>
        <v>0</v>
      </c>
      <c r="K219" s="225" t="s">
        <v>140</v>
      </c>
      <c r="L219" s="41"/>
      <c r="M219" s="230" t="s">
        <v>1</v>
      </c>
      <c r="N219" s="231" t="s">
        <v>42</v>
      </c>
      <c r="O219" s="84"/>
      <c r="P219" s="232">
        <f>O219*H219</f>
        <v>0</v>
      </c>
      <c r="Q219" s="232">
        <v>0.0073000000000000001</v>
      </c>
      <c r="R219" s="232">
        <f>Q219*H219</f>
        <v>0.22104400000000002</v>
      </c>
      <c r="S219" s="232">
        <v>0</v>
      </c>
      <c r="T219" s="233">
        <f>S219*H219</f>
        <v>0</v>
      </c>
      <c r="AR219" s="234" t="s">
        <v>212</v>
      </c>
      <c r="AT219" s="234" t="s">
        <v>137</v>
      </c>
      <c r="AU219" s="234" t="s">
        <v>87</v>
      </c>
      <c r="AY219" s="15" t="s">
        <v>134</v>
      </c>
      <c r="BE219" s="235">
        <f>IF(N219="základní",J219,0)</f>
        <v>0</v>
      </c>
      <c r="BF219" s="235">
        <f>IF(N219="snížená",J219,0)</f>
        <v>0</v>
      </c>
      <c r="BG219" s="235">
        <f>IF(N219="zákl. přenesená",J219,0)</f>
        <v>0</v>
      </c>
      <c r="BH219" s="235">
        <f>IF(N219="sníž. přenesená",J219,0)</f>
        <v>0</v>
      </c>
      <c r="BI219" s="235">
        <f>IF(N219="nulová",J219,0)</f>
        <v>0</v>
      </c>
      <c r="BJ219" s="15" t="s">
        <v>85</v>
      </c>
      <c r="BK219" s="235">
        <f>ROUND(I219*H219,2)</f>
        <v>0</v>
      </c>
      <c r="BL219" s="15" t="s">
        <v>212</v>
      </c>
      <c r="BM219" s="234" t="s">
        <v>381</v>
      </c>
    </row>
    <row r="220" s="12" customFormat="1">
      <c r="B220" s="236"/>
      <c r="C220" s="237"/>
      <c r="D220" s="238" t="s">
        <v>143</v>
      </c>
      <c r="E220" s="239" t="s">
        <v>1</v>
      </c>
      <c r="F220" s="240" t="s">
        <v>91</v>
      </c>
      <c r="G220" s="237"/>
      <c r="H220" s="241">
        <v>30.280000000000001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AT220" s="247" t="s">
        <v>143</v>
      </c>
      <c r="AU220" s="247" t="s">
        <v>87</v>
      </c>
      <c r="AV220" s="12" t="s">
        <v>87</v>
      </c>
      <c r="AW220" s="12" t="s">
        <v>33</v>
      </c>
      <c r="AX220" s="12" t="s">
        <v>85</v>
      </c>
      <c r="AY220" s="247" t="s">
        <v>134</v>
      </c>
    </row>
    <row r="221" s="1" customFormat="1" ht="16.5" customHeight="1">
      <c r="B221" s="36"/>
      <c r="C221" s="261" t="s">
        <v>382</v>
      </c>
      <c r="D221" s="261" t="s">
        <v>274</v>
      </c>
      <c r="E221" s="262" t="s">
        <v>383</v>
      </c>
      <c r="F221" s="263" t="s">
        <v>384</v>
      </c>
      <c r="G221" s="264" t="s">
        <v>92</v>
      </c>
      <c r="H221" s="265">
        <v>33.308</v>
      </c>
      <c r="I221" s="266"/>
      <c r="J221" s="267">
        <f>ROUND(I221*H221,2)</f>
        <v>0</v>
      </c>
      <c r="K221" s="263" t="s">
        <v>140</v>
      </c>
      <c r="L221" s="268"/>
      <c r="M221" s="269" t="s">
        <v>1</v>
      </c>
      <c r="N221" s="270" t="s">
        <v>42</v>
      </c>
      <c r="O221" s="84"/>
      <c r="P221" s="232">
        <f>O221*H221</f>
        <v>0</v>
      </c>
      <c r="Q221" s="232">
        <v>0.0118</v>
      </c>
      <c r="R221" s="232">
        <f>Q221*H221</f>
        <v>0.39303440000000001</v>
      </c>
      <c r="S221" s="232">
        <v>0</v>
      </c>
      <c r="T221" s="233">
        <f>S221*H221</f>
        <v>0</v>
      </c>
      <c r="AR221" s="234" t="s">
        <v>277</v>
      </c>
      <c r="AT221" s="234" t="s">
        <v>274</v>
      </c>
      <c r="AU221" s="234" t="s">
        <v>87</v>
      </c>
      <c r="AY221" s="15" t="s">
        <v>134</v>
      </c>
      <c r="BE221" s="235">
        <f>IF(N221="základní",J221,0)</f>
        <v>0</v>
      </c>
      <c r="BF221" s="235">
        <f>IF(N221="snížená",J221,0)</f>
        <v>0</v>
      </c>
      <c r="BG221" s="235">
        <f>IF(N221="zákl. přenesená",J221,0)</f>
        <v>0</v>
      </c>
      <c r="BH221" s="235">
        <f>IF(N221="sníž. přenesená",J221,0)</f>
        <v>0</v>
      </c>
      <c r="BI221" s="235">
        <f>IF(N221="nulová",J221,0)</f>
        <v>0</v>
      </c>
      <c r="BJ221" s="15" t="s">
        <v>85</v>
      </c>
      <c r="BK221" s="235">
        <f>ROUND(I221*H221,2)</f>
        <v>0</v>
      </c>
      <c r="BL221" s="15" t="s">
        <v>212</v>
      </c>
      <c r="BM221" s="234" t="s">
        <v>385</v>
      </c>
    </row>
    <row r="222" s="12" customFormat="1">
      <c r="B222" s="236"/>
      <c r="C222" s="237"/>
      <c r="D222" s="238" t="s">
        <v>143</v>
      </c>
      <c r="E222" s="237"/>
      <c r="F222" s="240" t="s">
        <v>386</v>
      </c>
      <c r="G222" s="237"/>
      <c r="H222" s="241">
        <v>33.308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143</v>
      </c>
      <c r="AU222" s="247" t="s">
        <v>87</v>
      </c>
      <c r="AV222" s="12" t="s">
        <v>87</v>
      </c>
      <c r="AW222" s="12" t="s">
        <v>4</v>
      </c>
      <c r="AX222" s="12" t="s">
        <v>85</v>
      </c>
      <c r="AY222" s="247" t="s">
        <v>134</v>
      </c>
    </row>
    <row r="223" s="1" customFormat="1" ht="24" customHeight="1">
      <c r="B223" s="36"/>
      <c r="C223" s="223" t="s">
        <v>387</v>
      </c>
      <c r="D223" s="223" t="s">
        <v>137</v>
      </c>
      <c r="E223" s="224" t="s">
        <v>388</v>
      </c>
      <c r="F223" s="225" t="s">
        <v>389</v>
      </c>
      <c r="G223" s="226" t="s">
        <v>192</v>
      </c>
      <c r="H223" s="227">
        <v>0.66900000000000004</v>
      </c>
      <c r="I223" s="228"/>
      <c r="J223" s="229">
        <f>ROUND(I223*H223,2)</f>
        <v>0</v>
      </c>
      <c r="K223" s="225" t="s">
        <v>140</v>
      </c>
      <c r="L223" s="41"/>
      <c r="M223" s="230" t="s">
        <v>1</v>
      </c>
      <c r="N223" s="231" t="s">
        <v>42</v>
      </c>
      <c r="O223" s="84"/>
      <c r="P223" s="232">
        <f>O223*H223</f>
        <v>0</v>
      </c>
      <c r="Q223" s="232">
        <v>0</v>
      </c>
      <c r="R223" s="232">
        <f>Q223*H223</f>
        <v>0</v>
      </c>
      <c r="S223" s="232">
        <v>0</v>
      </c>
      <c r="T223" s="233">
        <f>S223*H223</f>
        <v>0</v>
      </c>
      <c r="AR223" s="234" t="s">
        <v>212</v>
      </c>
      <c r="AT223" s="234" t="s">
        <v>137</v>
      </c>
      <c r="AU223" s="234" t="s">
        <v>87</v>
      </c>
      <c r="AY223" s="15" t="s">
        <v>134</v>
      </c>
      <c r="BE223" s="235">
        <f>IF(N223="základní",J223,0)</f>
        <v>0</v>
      </c>
      <c r="BF223" s="235">
        <f>IF(N223="snížená",J223,0)</f>
        <v>0</v>
      </c>
      <c r="BG223" s="235">
        <f>IF(N223="zákl. přenesená",J223,0)</f>
        <v>0</v>
      </c>
      <c r="BH223" s="235">
        <f>IF(N223="sníž. přenesená",J223,0)</f>
        <v>0</v>
      </c>
      <c r="BI223" s="235">
        <f>IF(N223="nulová",J223,0)</f>
        <v>0</v>
      </c>
      <c r="BJ223" s="15" t="s">
        <v>85</v>
      </c>
      <c r="BK223" s="235">
        <f>ROUND(I223*H223,2)</f>
        <v>0</v>
      </c>
      <c r="BL223" s="15" t="s">
        <v>212</v>
      </c>
      <c r="BM223" s="234" t="s">
        <v>390</v>
      </c>
    </row>
    <row r="224" s="1" customFormat="1" ht="24" customHeight="1">
      <c r="B224" s="36"/>
      <c r="C224" s="223" t="s">
        <v>391</v>
      </c>
      <c r="D224" s="223" t="s">
        <v>137</v>
      </c>
      <c r="E224" s="224" t="s">
        <v>392</v>
      </c>
      <c r="F224" s="225" t="s">
        <v>393</v>
      </c>
      <c r="G224" s="226" t="s">
        <v>192</v>
      </c>
      <c r="H224" s="227">
        <v>0.66900000000000004</v>
      </c>
      <c r="I224" s="228"/>
      <c r="J224" s="229">
        <f>ROUND(I224*H224,2)</f>
        <v>0</v>
      </c>
      <c r="K224" s="225" t="s">
        <v>140</v>
      </c>
      <c r="L224" s="41"/>
      <c r="M224" s="230" t="s">
        <v>1</v>
      </c>
      <c r="N224" s="231" t="s">
        <v>42</v>
      </c>
      <c r="O224" s="84"/>
      <c r="P224" s="232">
        <f>O224*H224</f>
        <v>0</v>
      </c>
      <c r="Q224" s="232">
        <v>0</v>
      </c>
      <c r="R224" s="232">
        <f>Q224*H224</f>
        <v>0</v>
      </c>
      <c r="S224" s="232">
        <v>0</v>
      </c>
      <c r="T224" s="233">
        <f>S224*H224</f>
        <v>0</v>
      </c>
      <c r="AR224" s="234" t="s">
        <v>212</v>
      </c>
      <c r="AT224" s="234" t="s">
        <v>137</v>
      </c>
      <c r="AU224" s="234" t="s">
        <v>87</v>
      </c>
      <c r="AY224" s="15" t="s">
        <v>134</v>
      </c>
      <c r="BE224" s="235">
        <f>IF(N224="základní",J224,0)</f>
        <v>0</v>
      </c>
      <c r="BF224" s="235">
        <f>IF(N224="snížená",J224,0)</f>
        <v>0</v>
      </c>
      <c r="BG224" s="235">
        <f>IF(N224="zákl. přenesená",J224,0)</f>
        <v>0</v>
      </c>
      <c r="BH224" s="235">
        <f>IF(N224="sníž. přenesená",J224,0)</f>
        <v>0</v>
      </c>
      <c r="BI224" s="235">
        <f>IF(N224="nulová",J224,0)</f>
        <v>0</v>
      </c>
      <c r="BJ224" s="15" t="s">
        <v>85</v>
      </c>
      <c r="BK224" s="235">
        <f>ROUND(I224*H224,2)</f>
        <v>0</v>
      </c>
      <c r="BL224" s="15" t="s">
        <v>212</v>
      </c>
      <c r="BM224" s="234" t="s">
        <v>394</v>
      </c>
    </row>
    <row r="225" s="11" customFormat="1" ht="22.8" customHeight="1">
      <c r="B225" s="207"/>
      <c r="C225" s="208"/>
      <c r="D225" s="209" t="s">
        <v>76</v>
      </c>
      <c r="E225" s="221" t="s">
        <v>395</v>
      </c>
      <c r="F225" s="221" t="s">
        <v>396</v>
      </c>
      <c r="G225" s="208"/>
      <c r="H225" s="208"/>
      <c r="I225" s="211"/>
      <c r="J225" s="222">
        <f>BK225</f>
        <v>0</v>
      </c>
      <c r="K225" s="208"/>
      <c r="L225" s="213"/>
      <c r="M225" s="214"/>
      <c r="N225" s="215"/>
      <c r="O225" s="215"/>
      <c r="P225" s="216">
        <f>SUM(P226:P230)</f>
        <v>0</v>
      </c>
      <c r="Q225" s="215"/>
      <c r="R225" s="216">
        <f>SUM(R226:R230)</f>
        <v>0.0017100000000000002</v>
      </c>
      <c r="S225" s="215"/>
      <c r="T225" s="217">
        <f>SUM(T226:T230)</f>
        <v>0</v>
      </c>
      <c r="AR225" s="218" t="s">
        <v>87</v>
      </c>
      <c r="AT225" s="219" t="s">
        <v>76</v>
      </c>
      <c r="AU225" s="219" t="s">
        <v>85</v>
      </c>
      <c r="AY225" s="218" t="s">
        <v>134</v>
      </c>
      <c r="BK225" s="220">
        <f>SUM(BK226:BK230)</f>
        <v>0</v>
      </c>
    </row>
    <row r="226" s="1" customFormat="1" ht="16.5" customHeight="1">
      <c r="B226" s="36"/>
      <c r="C226" s="223" t="s">
        <v>397</v>
      </c>
      <c r="D226" s="223" t="s">
        <v>137</v>
      </c>
      <c r="E226" s="224" t="s">
        <v>398</v>
      </c>
      <c r="F226" s="225" t="s">
        <v>399</v>
      </c>
      <c r="G226" s="226" t="s">
        <v>92</v>
      </c>
      <c r="H226" s="227">
        <v>4.5</v>
      </c>
      <c r="I226" s="228"/>
      <c r="J226" s="229">
        <f>ROUND(I226*H226,2)</f>
        <v>0</v>
      </c>
      <c r="K226" s="225" t="s">
        <v>140</v>
      </c>
      <c r="L226" s="41"/>
      <c r="M226" s="230" t="s">
        <v>1</v>
      </c>
      <c r="N226" s="231" t="s">
        <v>42</v>
      </c>
      <c r="O226" s="84"/>
      <c r="P226" s="232">
        <f>O226*H226</f>
        <v>0</v>
      </c>
      <c r="Q226" s="232">
        <v>0</v>
      </c>
      <c r="R226" s="232">
        <f>Q226*H226</f>
        <v>0</v>
      </c>
      <c r="S226" s="232">
        <v>0</v>
      </c>
      <c r="T226" s="233">
        <f>S226*H226</f>
        <v>0</v>
      </c>
      <c r="AR226" s="234" t="s">
        <v>212</v>
      </c>
      <c r="AT226" s="234" t="s">
        <v>137</v>
      </c>
      <c r="AU226" s="234" t="s">
        <v>87</v>
      </c>
      <c r="AY226" s="15" t="s">
        <v>134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5" t="s">
        <v>85</v>
      </c>
      <c r="BK226" s="235">
        <f>ROUND(I226*H226,2)</f>
        <v>0</v>
      </c>
      <c r="BL226" s="15" t="s">
        <v>212</v>
      </c>
      <c r="BM226" s="234" t="s">
        <v>400</v>
      </c>
    </row>
    <row r="227" s="12" customFormat="1">
      <c r="B227" s="236"/>
      <c r="C227" s="237"/>
      <c r="D227" s="238" t="s">
        <v>143</v>
      </c>
      <c r="E227" s="239" t="s">
        <v>1</v>
      </c>
      <c r="F227" s="240" t="s">
        <v>401</v>
      </c>
      <c r="G227" s="237"/>
      <c r="H227" s="241">
        <v>4.5</v>
      </c>
      <c r="I227" s="242"/>
      <c r="J227" s="237"/>
      <c r="K227" s="237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143</v>
      </c>
      <c r="AU227" s="247" t="s">
        <v>87</v>
      </c>
      <c r="AV227" s="12" t="s">
        <v>87</v>
      </c>
      <c r="AW227" s="12" t="s">
        <v>33</v>
      </c>
      <c r="AX227" s="12" t="s">
        <v>85</v>
      </c>
      <c r="AY227" s="247" t="s">
        <v>134</v>
      </c>
    </row>
    <row r="228" s="1" customFormat="1" ht="24" customHeight="1">
      <c r="B228" s="36"/>
      <c r="C228" s="223" t="s">
        <v>402</v>
      </c>
      <c r="D228" s="223" t="s">
        <v>137</v>
      </c>
      <c r="E228" s="224" t="s">
        <v>403</v>
      </c>
      <c r="F228" s="225" t="s">
        <v>404</v>
      </c>
      <c r="G228" s="226" t="s">
        <v>92</v>
      </c>
      <c r="H228" s="227">
        <v>4.5</v>
      </c>
      <c r="I228" s="228"/>
      <c r="J228" s="229">
        <f>ROUND(I228*H228,2)</f>
        <v>0</v>
      </c>
      <c r="K228" s="225" t="s">
        <v>140</v>
      </c>
      <c r="L228" s="41"/>
      <c r="M228" s="230" t="s">
        <v>1</v>
      </c>
      <c r="N228" s="231" t="s">
        <v>42</v>
      </c>
      <c r="O228" s="84"/>
      <c r="P228" s="232">
        <f>O228*H228</f>
        <v>0</v>
      </c>
      <c r="Q228" s="232">
        <v>0.00013999999999999999</v>
      </c>
      <c r="R228" s="232">
        <f>Q228*H228</f>
        <v>0.00062999999999999992</v>
      </c>
      <c r="S228" s="232">
        <v>0</v>
      </c>
      <c r="T228" s="233">
        <f>S228*H228</f>
        <v>0</v>
      </c>
      <c r="AR228" s="234" t="s">
        <v>212</v>
      </c>
      <c r="AT228" s="234" t="s">
        <v>137</v>
      </c>
      <c r="AU228" s="234" t="s">
        <v>87</v>
      </c>
      <c r="AY228" s="15" t="s">
        <v>134</v>
      </c>
      <c r="BE228" s="235">
        <f>IF(N228="základní",J228,0)</f>
        <v>0</v>
      </c>
      <c r="BF228" s="235">
        <f>IF(N228="snížená",J228,0)</f>
        <v>0</v>
      </c>
      <c r="BG228" s="235">
        <f>IF(N228="zákl. přenesená",J228,0)</f>
        <v>0</v>
      </c>
      <c r="BH228" s="235">
        <f>IF(N228="sníž. přenesená",J228,0)</f>
        <v>0</v>
      </c>
      <c r="BI228" s="235">
        <f>IF(N228="nulová",J228,0)</f>
        <v>0</v>
      </c>
      <c r="BJ228" s="15" t="s">
        <v>85</v>
      </c>
      <c r="BK228" s="235">
        <f>ROUND(I228*H228,2)</f>
        <v>0</v>
      </c>
      <c r="BL228" s="15" t="s">
        <v>212</v>
      </c>
      <c r="BM228" s="234" t="s">
        <v>405</v>
      </c>
    </row>
    <row r="229" s="1" customFormat="1" ht="24" customHeight="1">
      <c r="B229" s="36"/>
      <c r="C229" s="223" t="s">
        <v>406</v>
      </c>
      <c r="D229" s="223" t="s">
        <v>137</v>
      </c>
      <c r="E229" s="224" t="s">
        <v>407</v>
      </c>
      <c r="F229" s="225" t="s">
        <v>408</v>
      </c>
      <c r="G229" s="226" t="s">
        <v>92</v>
      </c>
      <c r="H229" s="227">
        <v>4.5</v>
      </c>
      <c r="I229" s="228"/>
      <c r="J229" s="229">
        <f>ROUND(I229*H229,2)</f>
        <v>0</v>
      </c>
      <c r="K229" s="225" t="s">
        <v>140</v>
      </c>
      <c r="L229" s="41"/>
      <c r="M229" s="230" t="s">
        <v>1</v>
      </c>
      <c r="N229" s="231" t="s">
        <v>42</v>
      </c>
      <c r="O229" s="84"/>
      <c r="P229" s="232">
        <f>O229*H229</f>
        <v>0</v>
      </c>
      <c r="Q229" s="232">
        <v>0.00012</v>
      </c>
      <c r="R229" s="232">
        <f>Q229*H229</f>
        <v>0.00054000000000000001</v>
      </c>
      <c r="S229" s="232">
        <v>0</v>
      </c>
      <c r="T229" s="233">
        <f>S229*H229</f>
        <v>0</v>
      </c>
      <c r="AR229" s="234" t="s">
        <v>212</v>
      </c>
      <c r="AT229" s="234" t="s">
        <v>137</v>
      </c>
      <c r="AU229" s="234" t="s">
        <v>87</v>
      </c>
      <c r="AY229" s="15" t="s">
        <v>134</v>
      </c>
      <c r="BE229" s="235">
        <f>IF(N229="základní",J229,0)</f>
        <v>0</v>
      </c>
      <c r="BF229" s="235">
        <f>IF(N229="snížená",J229,0)</f>
        <v>0</v>
      </c>
      <c r="BG229" s="235">
        <f>IF(N229="zákl. přenesená",J229,0)</f>
        <v>0</v>
      </c>
      <c r="BH229" s="235">
        <f>IF(N229="sníž. přenesená",J229,0)</f>
        <v>0</v>
      </c>
      <c r="BI229" s="235">
        <f>IF(N229="nulová",J229,0)</f>
        <v>0</v>
      </c>
      <c r="BJ229" s="15" t="s">
        <v>85</v>
      </c>
      <c r="BK229" s="235">
        <f>ROUND(I229*H229,2)</f>
        <v>0</v>
      </c>
      <c r="BL229" s="15" t="s">
        <v>212</v>
      </c>
      <c r="BM229" s="234" t="s">
        <v>409</v>
      </c>
    </row>
    <row r="230" s="1" customFormat="1" ht="24" customHeight="1">
      <c r="B230" s="36"/>
      <c r="C230" s="223" t="s">
        <v>410</v>
      </c>
      <c r="D230" s="223" t="s">
        <v>137</v>
      </c>
      <c r="E230" s="224" t="s">
        <v>411</v>
      </c>
      <c r="F230" s="225" t="s">
        <v>412</v>
      </c>
      <c r="G230" s="226" t="s">
        <v>92</v>
      </c>
      <c r="H230" s="227">
        <v>4.5</v>
      </c>
      <c r="I230" s="228"/>
      <c r="J230" s="229">
        <f>ROUND(I230*H230,2)</f>
        <v>0</v>
      </c>
      <c r="K230" s="225" t="s">
        <v>140</v>
      </c>
      <c r="L230" s="41"/>
      <c r="M230" s="230" t="s">
        <v>1</v>
      </c>
      <c r="N230" s="231" t="s">
        <v>42</v>
      </c>
      <c r="O230" s="84"/>
      <c r="P230" s="232">
        <f>O230*H230</f>
        <v>0</v>
      </c>
      <c r="Q230" s="232">
        <v>0.00012</v>
      </c>
      <c r="R230" s="232">
        <f>Q230*H230</f>
        <v>0.00054000000000000001</v>
      </c>
      <c r="S230" s="232">
        <v>0</v>
      </c>
      <c r="T230" s="233">
        <f>S230*H230</f>
        <v>0</v>
      </c>
      <c r="AR230" s="234" t="s">
        <v>212</v>
      </c>
      <c r="AT230" s="234" t="s">
        <v>137</v>
      </c>
      <c r="AU230" s="234" t="s">
        <v>87</v>
      </c>
      <c r="AY230" s="15" t="s">
        <v>134</v>
      </c>
      <c r="BE230" s="235">
        <f>IF(N230="základní",J230,0)</f>
        <v>0</v>
      </c>
      <c r="BF230" s="235">
        <f>IF(N230="snížená",J230,0)</f>
        <v>0</v>
      </c>
      <c r="BG230" s="235">
        <f>IF(N230="zákl. přenesená",J230,0)</f>
        <v>0</v>
      </c>
      <c r="BH230" s="235">
        <f>IF(N230="sníž. přenesená",J230,0)</f>
        <v>0</v>
      </c>
      <c r="BI230" s="235">
        <f>IF(N230="nulová",J230,0)</f>
        <v>0</v>
      </c>
      <c r="BJ230" s="15" t="s">
        <v>85</v>
      </c>
      <c r="BK230" s="235">
        <f>ROUND(I230*H230,2)</f>
        <v>0</v>
      </c>
      <c r="BL230" s="15" t="s">
        <v>212</v>
      </c>
      <c r="BM230" s="234" t="s">
        <v>413</v>
      </c>
    </row>
    <row r="231" s="11" customFormat="1" ht="22.8" customHeight="1">
      <c r="B231" s="207"/>
      <c r="C231" s="208"/>
      <c r="D231" s="209" t="s">
        <v>76</v>
      </c>
      <c r="E231" s="221" t="s">
        <v>414</v>
      </c>
      <c r="F231" s="221" t="s">
        <v>415</v>
      </c>
      <c r="G231" s="208"/>
      <c r="H231" s="208"/>
      <c r="I231" s="211"/>
      <c r="J231" s="222">
        <f>BK231</f>
        <v>0</v>
      </c>
      <c r="K231" s="208"/>
      <c r="L231" s="213"/>
      <c r="M231" s="214"/>
      <c r="N231" s="215"/>
      <c r="O231" s="215"/>
      <c r="P231" s="216">
        <f>SUM(P232:P245)</f>
        <v>0</v>
      </c>
      <c r="Q231" s="215"/>
      <c r="R231" s="216">
        <f>SUM(R232:R245)</f>
        <v>0.024842099999999999</v>
      </c>
      <c r="S231" s="215"/>
      <c r="T231" s="217">
        <f>SUM(T232:T245)</f>
        <v>0</v>
      </c>
      <c r="AR231" s="218" t="s">
        <v>87</v>
      </c>
      <c r="AT231" s="219" t="s">
        <v>76</v>
      </c>
      <c r="AU231" s="219" t="s">
        <v>85</v>
      </c>
      <c r="AY231" s="218" t="s">
        <v>134</v>
      </c>
      <c r="BK231" s="220">
        <f>SUM(BK232:BK245)</f>
        <v>0</v>
      </c>
    </row>
    <row r="232" s="1" customFormat="1" ht="24" customHeight="1">
      <c r="B232" s="36"/>
      <c r="C232" s="223" t="s">
        <v>416</v>
      </c>
      <c r="D232" s="223" t="s">
        <v>137</v>
      </c>
      <c r="E232" s="224" t="s">
        <v>417</v>
      </c>
      <c r="F232" s="225" t="s">
        <v>418</v>
      </c>
      <c r="G232" s="226" t="s">
        <v>92</v>
      </c>
      <c r="H232" s="227">
        <v>50.189999999999998</v>
      </c>
      <c r="I232" s="228"/>
      <c r="J232" s="229">
        <f>ROUND(I232*H232,2)</f>
        <v>0</v>
      </c>
      <c r="K232" s="225" t="s">
        <v>140</v>
      </c>
      <c r="L232" s="41"/>
      <c r="M232" s="230" t="s">
        <v>1</v>
      </c>
      <c r="N232" s="231" t="s">
        <v>42</v>
      </c>
      <c r="O232" s="84"/>
      <c r="P232" s="232">
        <f>O232*H232</f>
        <v>0</v>
      </c>
      <c r="Q232" s="232">
        <v>0</v>
      </c>
      <c r="R232" s="232">
        <f>Q232*H232</f>
        <v>0</v>
      </c>
      <c r="S232" s="232">
        <v>0</v>
      </c>
      <c r="T232" s="233">
        <f>S232*H232</f>
        <v>0</v>
      </c>
      <c r="AR232" s="234" t="s">
        <v>212</v>
      </c>
      <c r="AT232" s="234" t="s">
        <v>137</v>
      </c>
      <c r="AU232" s="234" t="s">
        <v>87</v>
      </c>
      <c r="AY232" s="15" t="s">
        <v>134</v>
      </c>
      <c r="BE232" s="235">
        <f>IF(N232="základní",J232,0)</f>
        <v>0</v>
      </c>
      <c r="BF232" s="235">
        <f>IF(N232="snížená",J232,0)</f>
        <v>0</v>
      </c>
      <c r="BG232" s="235">
        <f>IF(N232="zákl. přenesená",J232,0)</f>
        <v>0</v>
      </c>
      <c r="BH232" s="235">
        <f>IF(N232="sníž. přenesená",J232,0)</f>
        <v>0</v>
      </c>
      <c r="BI232" s="235">
        <f>IF(N232="nulová",J232,0)</f>
        <v>0</v>
      </c>
      <c r="BJ232" s="15" t="s">
        <v>85</v>
      </c>
      <c r="BK232" s="235">
        <f>ROUND(I232*H232,2)</f>
        <v>0</v>
      </c>
      <c r="BL232" s="15" t="s">
        <v>212</v>
      </c>
      <c r="BM232" s="234" t="s">
        <v>419</v>
      </c>
    </row>
    <row r="233" s="12" customFormat="1">
      <c r="B233" s="236"/>
      <c r="C233" s="237"/>
      <c r="D233" s="238" t="s">
        <v>143</v>
      </c>
      <c r="E233" s="239" t="s">
        <v>1</v>
      </c>
      <c r="F233" s="240" t="s">
        <v>420</v>
      </c>
      <c r="G233" s="237"/>
      <c r="H233" s="241">
        <v>50.189999999999998</v>
      </c>
      <c r="I233" s="242"/>
      <c r="J233" s="237"/>
      <c r="K233" s="237"/>
      <c r="L233" s="243"/>
      <c r="M233" s="244"/>
      <c r="N233" s="245"/>
      <c r="O233" s="245"/>
      <c r="P233" s="245"/>
      <c r="Q233" s="245"/>
      <c r="R233" s="245"/>
      <c r="S233" s="245"/>
      <c r="T233" s="246"/>
      <c r="AT233" s="247" t="s">
        <v>143</v>
      </c>
      <c r="AU233" s="247" t="s">
        <v>87</v>
      </c>
      <c r="AV233" s="12" t="s">
        <v>87</v>
      </c>
      <c r="AW233" s="12" t="s">
        <v>33</v>
      </c>
      <c r="AX233" s="12" t="s">
        <v>85</v>
      </c>
      <c r="AY233" s="247" t="s">
        <v>134</v>
      </c>
    </row>
    <row r="234" s="1" customFormat="1" ht="16.5" customHeight="1">
      <c r="B234" s="36"/>
      <c r="C234" s="223" t="s">
        <v>421</v>
      </c>
      <c r="D234" s="223" t="s">
        <v>137</v>
      </c>
      <c r="E234" s="224" t="s">
        <v>422</v>
      </c>
      <c r="F234" s="225" t="s">
        <v>423</v>
      </c>
      <c r="G234" s="226" t="s">
        <v>92</v>
      </c>
      <c r="H234" s="227">
        <v>16</v>
      </c>
      <c r="I234" s="228"/>
      <c r="J234" s="229">
        <f>ROUND(I234*H234,2)</f>
        <v>0</v>
      </c>
      <c r="K234" s="225" t="s">
        <v>140</v>
      </c>
      <c r="L234" s="41"/>
      <c r="M234" s="230" t="s">
        <v>1</v>
      </c>
      <c r="N234" s="231" t="s">
        <v>42</v>
      </c>
      <c r="O234" s="84"/>
      <c r="P234" s="232">
        <f>O234*H234</f>
        <v>0</v>
      </c>
      <c r="Q234" s="232">
        <v>0</v>
      </c>
      <c r="R234" s="232">
        <f>Q234*H234</f>
        <v>0</v>
      </c>
      <c r="S234" s="232">
        <v>0</v>
      </c>
      <c r="T234" s="233">
        <f>S234*H234</f>
        <v>0</v>
      </c>
      <c r="AR234" s="234" t="s">
        <v>212</v>
      </c>
      <c r="AT234" s="234" t="s">
        <v>137</v>
      </c>
      <c r="AU234" s="234" t="s">
        <v>87</v>
      </c>
      <c r="AY234" s="15" t="s">
        <v>134</v>
      </c>
      <c r="BE234" s="235">
        <f>IF(N234="základní",J234,0)</f>
        <v>0</v>
      </c>
      <c r="BF234" s="235">
        <f>IF(N234="snížená",J234,0)</f>
        <v>0</v>
      </c>
      <c r="BG234" s="235">
        <f>IF(N234="zákl. přenesená",J234,0)</f>
        <v>0</v>
      </c>
      <c r="BH234" s="235">
        <f>IF(N234="sníž. přenesená",J234,0)</f>
        <v>0</v>
      </c>
      <c r="BI234" s="235">
        <f>IF(N234="nulová",J234,0)</f>
        <v>0</v>
      </c>
      <c r="BJ234" s="15" t="s">
        <v>85</v>
      </c>
      <c r="BK234" s="235">
        <f>ROUND(I234*H234,2)</f>
        <v>0</v>
      </c>
      <c r="BL234" s="15" t="s">
        <v>212</v>
      </c>
      <c r="BM234" s="234" t="s">
        <v>424</v>
      </c>
    </row>
    <row r="235" s="1" customFormat="1" ht="24" customHeight="1">
      <c r="B235" s="36"/>
      <c r="C235" s="223" t="s">
        <v>425</v>
      </c>
      <c r="D235" s="223" t="s">
        <v>137</v>
      </c>
      <c r="E235" s="224" t="s">
        <v>426</v>
      </c>
      <c r="F235" s="225" t="s">
        <v>427</v>
      </c>
      <c r="G235" s="226" t="s">
        <v>92</v>
      </c>
      <c r="H235" s="227">
        <v>3.2999999999999998</v>
      </c>
      <c r="I235" s="228"/>
      <c r="J235" s="229">
        <f>ROUND(I235*H235,2)</f>
        <v>0</v>
      </c>
      <c r="K235" s="225" t="s">
        <v>140</v>
      </c>
      <c r="L235" s="41"/>
      <c r="M235" s="230" t="s">
        <v>1</v>
      </c>
      <c r="N235" s="231" t="s">
        <v>42</v>
      </c>
      <c r="O235" s="84"/>
      <c r="P235" s="232">
        <f>O235*H235</f>
        <v>0</v>
      </c>
      <c r="Q235" s="232">
        <v>0</v>
      </c>
      <c r="R235" s="232">
        <f>Q235*H235</f>
        <v>0</v>
      </c>
      <c r="S235" s="232">
        <v>0</v>
      </c>
      <c r="T235" s="233">
        <f>S235*H235</f>
        <v>0</v>
      </c>
      <c r="AR235" s="234" t="s">
        <v>212</v>
      </c>
      <c r="AT235" s="234" t="s">
        <v>137</v>
      </c>
      <c r="AU235" s="234" t="s">
        <v>87</v>
      </c>
      <c r="AY235" s="15" t="s">
        <v>134</v>
      </c>
      <c r="BE235" s="235">
        <f>IF(N235="základní",J235,0)</f>
        <v>0</v>
      </c>
      <c r="BF235" s="235">
        <f>IF(N235="snížená",J235,0)</f>
        <v>0</v>
      </c>
      <c r="BG235" s="235">
        <f>IF(N235="zákl. přenesená",J235,0)</f>
        <v>0</v>
      </c>
      <c r="BH235" s="235">
        <f>IF(N235="sníž. přenesená",J235,0)</f>
        <v>0</v>
      </c>
      <c r="BI235" s="235">
        <f>IF(N235="nulová",J235,0)</f>
        <v>0</v>
      </c>
      <c r="BJ235" s="15" t="s">
        <v>85</v>
      </c>
      <c r="BK235" s="235">
        <f>ROUND(I235*H235,2)</f>
        <v>0</v>
      </c>
      <c r="BL235" s="15" t="s">
        <v>212</v>
      </c>
      <c r="BM235" s="234" t="s">
        <v>428</v>
      </c>
    </row>
    <row r="236" s="12" customFormat="1">
      <c r="B236" s="236"/>
      <c r="C236" s="237"/>
      <c r="D236" s="238" t="s">
        <v>143</v>
      </c>
      <c r="E236" s="239" t="s">
        <v>1</v>
      </c>
      <c r="F236" s="240" t="s">
        <v>429</v>
      </c>
      <c r="G236" s="237"/>
      <c r="H236" s="241">
        <v>3.2999999999999998</v>
      </c>
      <c r="I236" s="242"/>
      <c r="J236" s="237"/>
      <c r="K236" s="237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143</v>
      </c>
      <c r="AU236" s="247" t="s">
        <v>87</v>
      </c>
      <c r="AV236" s="12" t="s">
        <v>87</v>
      </c>
      <c r="AW236" s="12" t="s">
        <v>33</v>
      </c>
      <c r="AX236" s="12" t="s">
        <v>85</v>
      </c>
      <c r="AY236" s="247" t="s">
        <v>134</v>
      </c>
    </row>
    <row r="237" s="1" customFormat="1" ht="16.5" customHeight="1">
      <c r="B237" s="36"/>
      <c r="C237" s="261" t="s">
        <v>430</v>
      </c>
      <c r="D237" s="261" t="s">
        <v>274</v>
      </c>
      <c r="E237" s="262" t="s">
        <v>431</v>
      </c>
      <c r="F237" s="263" t="s">
        <v>432</v>
      </c>
      <c r="G237" s="264" t="s">
        <v>92</v>
      </c>
      <c r="H237" s="265">
        <v>21.105</v>
      </c>
      <c r="I237" s="266"/>
      <c r="J237" s="267">
        <f>ROUND(I237*H237,2)</f>
        <v>0</v>
      </c>
      <c r="K237" s="263" t="s">
        <v>140</v>
      </c>
      <c r="L237" s="268"/>
      <c r="M237" s="269" t="s">
        <v>1</v>
      </c>
      <c r="N237" s="270" t="s">
        <v>42</v>
      </c>
      <c r="O237" s="84"/>
      <c r="P237" s="232">
        <f>O237*H237</f>
        <v>0</v>
      </c>
      <c r="Q237" s="232">
        <v>0</v>
      </c>
      <c r="R237" s="232">
        <f>Q237*H237</f>
        <v>0</v>
      </c>
      <c r="S237" s="232">
        <v>0</v>
      </c>
      <c r="T237" s="233">
        <f>S237*H237</f>
        <v>0</v>
      </c>
      <c r="AR237" s="234" t="s">
        <v>277</v>
      </c>
      <c r="AT237" s="234" t="s">
        <v>274</v>
      </c>
      <c r="AU237" s="234" t="s">
        <v>87</v>
      </c>
      <c r="AY237" s="15" t="s">
        <v>134</v>
      </c>
      <c r="BE237" s="235">
        <f>IF(N237="základní",J237,0)</f>
        <v>0</v>
      </c>
      <c r="BF237" s="235">
        <f>IF(N237="snížená",J237,0)</f>
        <v>0</v>
      </c>
      <c r="BG237" s="235">
        <f>IF(N237="zákl. přenesená",J237,0)</f>
        <v>0</v>
      </c>
      <c r="BH237" s="235">
        <f>IF(N237="sníž. přenesená",J237,0)</f>
        <v>0</v>
      </c>
      <c r="BI237" s="235">
        <f>IF(N237="nulová",J237,0)</f>
        <v>0</v>
      </c>
      <c r="BJ237" s="15" t="s">
        <v>85</v>
      </c>
      <c r="BK237" s="235">
        <f>ROUND(I237*H237,2)</f>
        <v>0</v>
      </c>
      <c r="BL237" s="15" t="s">
        <v>212</v>
      </c>
      <c r="BM237" s="234" t="s">
        <v>433</v>
      </c>
    </row>
    <row r="238" s="12" customFormat="1">
      <c r="B238" s="236"/>
      <c r="C238" s="237"/>
      <c r="D238" s="238" t="s">
        <v>143</v>
      </c>
      <c r="E238" s="239" t="s">
        <v>1</v>
      </c>
      <c r="F238" s="240" t="s">
        <v>434</v>
      </c>
      <c r="G238" s="237"/>
      <c r="H238" s="241">
        <v>20.100000000000001</v>
      </c>
      <c r="I238" s="242"/>
      <c r="J238" s="237"/>
      <c r="K238" s="237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143</v>
      </c>
      <c r="AU238" s="247" t="s">
        <v>87</v>
      </c>
      <c r="AV238" s="12" t="s">
        <v>87</v>
      </c>
      <c r="AW238" s="12" t="s">
        <v>33</v>
      </c>
      <c r="AX238" s="12" t="s">
        <v>85</v>
      </c>
      <c r="AY238" s="247" t="s">
        <v>134</v>
      </c>
    </row>
    <row r="239" s="12" customFormat="1">
      <c r="B239" s="236"/>
      <c r="C239" s="237"/>
      <c r="D239" s="238" t="s">
        <v>143</v>
      </c>
      <c r="E239" s="237"/>
      <c r="F239" s="240" t="s">
        <v>435</v>
      </c>
      <c r="G239" s="237"/>
      <c r="H239" s="241">
        <v>21.105</v>
      </c>
      <c r="I239" s="242"/>
      <c r="J239" s="237"/>
      <c r="K239" s="237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143</v>
      </c>
      <c r="AU239" s="247" t="s">
        <v>87</v>
      </c>
      <c r="AV239" s="12" t="s">
        <v>87</v>
      </c>
      <c r="AW239" s="12" t="s">
        <v>4</v>
      </c>
      <c r="AX239" s="12" t="s">
        <v>85</v>
      </c>
      <c r="AY239" s="247" t="s">
        <v>134</v>
      </c>
    </row>
    <row r="240" s="1" customFormat="1" ht="24" customHeight="1">
      <c r="B240" s="36"/>
      <c r="C240" s="223" t="s">
        <v>436</v>
      </c>
      <c r="D240" s="223" t="s">
        <v>137</v>
      </c>
      <c r="E240" s="224" t="s">
        <v>437</v>
      </c>
      <c r="F240" s="225" t="s">
        <v>438</v>
      </c>
      <c r="G240" s="226" t="s">
        <v>92</v>
      </c>
      <c r="H240" s="227">
        <v>50.189999999999998</v>
      </c>
      <c r="I240" s="228"/>
      <c r="J240" s="229">
        <f>ROUND(I240*H240,2)</f>
        <v>0</v>
      </c>
      <c r="K240" s="225" t="s">
        <v>140</v>
      </c>
      <c r="L240" s="41"/>
      <c r="M240" s="230" t="s">
        <v>1</v>
      </c>
      <c r="N240" s="231" t="s">
        <v>42</v>
      </c>
      <c r="O240" s="84"/>
      <c r="P240" s="232">
        <f>O240*H240</f>
        <v>0</v>
      </c>
      <c r="Q240" s="232">
        <v>0.00020000000000000001</v>
      </c>
      <c r="R240" s="232">
        <f>Q240*H240</f>
        <v>0.010038</v>
      </c>
      <c r="S240" s="232">
        <v>0</v>
      </c>
      <c r="T240" s="233">
        <f>S240*H240</f>
        <v>0</v>
      </c>
      <c r="AR240" s="234" t="s">
        <v>212</v>
      </c>
      <c r="AT240" s="234" t="s">
        <v>137</v>
      </c>
      <c r="AU240" s="234" t="s">
        <v>87</v>
      </c>
      <c r="AY240" s="15" t="s">
        <v>134</v>
      </c>
      <c r="BE240" s="235">
        <f>IF(N240="základní",J240,0)</f>
        <v>0</v>
      </c>
      <c r="BF240" s="235">
        <f>IF(N240="snížená",J240,0)</f>
        <v>0</v>
      </c>
      <c r="BG240" s="235">
        <f>IF(N240="zákl. přenesená",J240,0)</f>
        <v>0</v>
      </c>
      <c r="BH240" s="235">
        <f>IF(N240="sníž. přenesená",J240,0)</f>
        <v>0</v>
      </c>
      <c r="BI240" s="235">
        <f>IF(N240="nulová",J240,0)</f>
        <v>0</v>
      </c>
      <c r="BJ240" s="15" t="s">
        <v>85</v>
      </c>
      <c r="BK240" s="235">
        <f>ROUND(I240*H240,2)</f>
        <v>0</v>
      </c>
      <c r="BL240" s="15" t="s">
        <v>212</v>
      </c>
      <c r="BM240" s="234" t="s">
        <v>439</v>
      </c>
    </row>
    <row r="241" s="12" customFormat="1">
      <c r="B241" s="236"/>
      <c r="C241" s="237"/>
      <c r="D241" s="238" t="s">
        <v>143</v>
      </c>
      <c r="E241" s="239" t="s">
        <v>1</v>
      </c>
      <c r="F241" s="240" t="s">
        <v>420</v>
      </c>
      <c r="G241" s="237"/>
      <c r="H241" s="241">
        <v>50.189999999999998</v>
      </c>
      <c r="I241" s="242"/>
      <c r="J241" s="237"/>
      <c r="K241" s="237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143</v>
      </c>
      <c r="AU241" s="247" t="s">
        <v>87</v>
      </c>
      <c r="AV241" s="12" t="s">
        <v>87</v>
      </c>
      <c r="AW241" s="12" t="s">
        <v>33</v>
      </c>
      <c r="AX241" s="12" t="s">
        <v>85</v>
      </c>
      <c r="AY241" s="247" t="s">
        <v>134</v>
      </c>
    </row>
    <row r="242" s="1" customFormat="1" ht="24" customHeight="1">
      <c r="B242" s="36"/>
      <c r="C242" s="223" t="s">
        <v>440</v>
      </c>
      <c r="D242" s="223" t="s">
        <v>137</v>
      </c>
      <c r="E242" s="224" t="s">
        <v>441</v>
      </c>
      <c r="F242" s="225" t="s">
        <v>442</v>
      </c>
      <c r="G242" s="226" t="s">
        <v>92</v>
      </c>
      <c r="H242" s="227">
        <v>3.2999999999999998</v>
      </c>
      <c r="I242" s="228"/>
      <c r="J242" s="229">
        <f>ROUND(I242*H242,2)</f>
        <v>0</v>
      </c>
      <c r="K242" s="225" t="s">
        <v>140</v>
      </c>
      <c r="L242" s="41"/>
      <c r="M242" s="230" t="s">
        <v>1</v>
      </c>
      <c r="N242" s="231" t="s">
        <v>42</v>
      </c>
      <c r="O242" s="84"/>
      <c r="P242" s="232">
        <f>O242*H242</f>
        <v>0</v>
      </c>
      <c r="Q242" s="232">
        <v>2.0000000000000002E-05</v>
      </c>
      <c r="R242" s="232">
        <f>Q242*H242</f>
        <v>6.6000000000000005E-05</v>
      </c>
      <c r="S242" s="232">
        <v>0</v>
      </c>
      <c r="T242" s="233">
        <f>S242*H242</f>
        <v>0</v>
      </c>
      <c r="AR242" s="234" t="s">
        <v>212</v>
      </c>
      <c r="AT242" s="234" t="s">
        <v>137</v>
      </c>
      <c r="AU242" s="234" t="s">
        <v>87</v>
      </c>
      <c r="AY242" s="15" t="s">
        <v>134</v>
      </c>
      <c r="BE242" s="235">
        <f>IF(N242="základní",J242,0)</f>
        <v>0</v>
      </c>
      <c r="BF242" s="235">
        <f>IF(N242="snížená",J242,0)</f>
        <v>0</v>
      </c>
      <c r="BG242" s="235">
        <f>IF(N242="zákl. přenesená",J242,0)</f>
        <v>0</v>
      </c>
      <c r="BH242" s="235">
        <f>IF(N242="sníž. přenesená",J242,0)</f>
        <v>0</v>
      </c>
      <c r="BI242" s="235">
        <f>IF(N242="nulová",J242,0)</f>
        <v>0</v>
      </c>
      <c r="BJ242" s="15" t="s">
        <v>85</v>
      </c>
      <c r="BK242" s="235">
        <f>ROUND(I242*H242,2)</f>
        <v>0</v>
      </c>
      <c r="BL242" s="15" t="s">
        <v>212</v>
      </c>
      <c r="BM242" s="234" t="s">
        <v>443</v>
      </c>
    </row>
    <row r="243" s="12" customFormat="1">
      <c r="B243" s="236"/>
      <c r="C243" s="237"/>
      <c r="D243" s="238" t="s">
        <v>143</v>
      </c>
      <c r="E243" s="239" t="s">
        <v>1</v>
      </c>
      <c r="F243" s="240" t="s">
        <v>429</v>
      </c>
      <c r="G243" s="237"/>
      <c r="H243" s="241">
        <v>3.2999999999999998</v>
      </c>
      <c r="I243" s="242"/>
      <c r="J243" s="237"/>
      <c r="K243" s="237"/>
      <c r="L243" s="243"/>
      <c r="M243" s="244"/>
      <c r="N243" s="245"/>
      <c r="O243" s="245"/>
      <c r="P243" s="245"/>
      <c r="Q243" s="245"/>
      <c r="R243" s="245"/>
      <c r="S243" s="245"/>
      <c r="T243" s="246"/>
      <c r="AT243" s="247" t="s">
        <v>143</v>
      </c>
      <c r="AU243" s="247" t="s">
        <v>87</v>
      </c>
      <c r="AV243" s="12" t="s">
        <v>87</v>
      </c>
      <c r="AW243" s="12" t="s">
        <v>33</v>
      </c>
      <c r="AX243" s="12" t="s">
        <v>85</v>
      </c>
      <c r="AY243" s="247" t="s">
        <v>134</v>
      </c>
    </row>
    <row r="244" s="1" customFormat="1" ht="24" customHeight="1">
      <c r="B244" s="36"/>
      <c r="C244" s="223" t="s">
        <v>444</v>
      </c>
      <c r="D244" s="223" t="s">
        <v>137</v>
      </c>
      <c r="E244" s="224" t="s">
        <v>445</v>
      </c>
      <c r="F244" s="225" t="s">
        <v>446</v>
      </c>
      <c r="G244" s="226" t="s">
        <v>92</v>
      </c>
      <c r="H244" s="227">
        <v>18.300000000000001</v>
      </c>
      <c r="I244" s="228"/>
      <c r="J244" s="229">
        <f>ROUND(I244*H244,2)</f>
        <v>0</v>
      </c>
      <c r="K244" s="225" t="s">
        <v>140</v>
      </c>
      <c r="L244" s="41"/>
      <c r="M244" s="230" t="s">
        <v>1</v>
      </c>
      <c r="N244" s="231" t="s">
        <v>42</v>
      </c>
      <c r="O244" s="84"/>
      <c r="P244" s="232">
        <f>O244*H244</f>
        <v>0</v>
      </c>
      <c r="Q244" s="232">
        <v>1.0000000000000001E-05</v>
      </c>
      <c r="R244" s="232">
        <f>Q244*H244</f>
        <v>0.00018300000000000003</v>
      </c>
      <c r="S244" s="232">
        <v>0</v>
      </c>
      <c r="T244" s="233">
        <f>S244*H244</f>
        <v>0</v>
      </c>
      <c r="AR244" s="234" t="s">
        <v>212</v>
      </c>
      <c r="AT244" s="234" t="s">
        <v>137</v>
      </c>
      <c r="AU244" s="234" t="s">
        <v>87</v>
      </c>
      <c r="AY244" s="15" t="s">
        <v>134</v>
      </c>
      <c r="BE244" s="235">
        <f>IF(N244="základní",J244,0)</f>
        <v>0</v>
      </c>
      <c r="BF244" s="235">
        <f>IF(N244="snížená",J244,0)</f>
        <v>0</v>
      </c>
      <c r="BG244" s="235">
        <f>IF(N244="zákl. přenesená",J244,0)</f>
        <v>0</v>
      </c>
      <c r="BH244" s="235">
        <f>IF(N244="sníž. přenesená",J244,0)</f>
        <v>0</v>
      </c>
      <c r="BI244" s="235">
        <f>IF(N244="nulová",J244,0)</f>
        <v>0</v>
      </c>
      <c r="BJ244" s="15" t="s">
        <v>85</v>
      </c>
      <c r="BK244" s="235">
        <f>ROUND(I244*H244,2)</f>
        <v>0</v>
      </c>
      <c r="BL244" s="15" t="s">
        <v>212</v>
      </c>
      <c r="BM244" s="234" t="s">
        <v>447</v>
      </c>
    </row>
    <row r="245" s="1" customFormat="1" ht="24" customHeight="1">
      <c r="B245" s="36"/>
      <c r="C245" s="223" t="s">
        <v>448</v>
      </c>
      <c r="D245" s="223" t="s">
        <v>137</v>
      </c>
      <c r="E245" s="224" t="s">
        <v>449</v>
      </c>
      <c r="F245" s="225" t="s">
        <v>450</v>
      </c>
      <c r="G245" s="226" t="s">
        <v>92</v>
      </c>
      <c r="H245" s="227">
        <v>50.189999999999998</v>
      </c>
      <c r="I245" s="228"/>
      <c r="J245" s="229">
        <f>ROUND(I245*H245,2)</f>
        <v>0</v>
      </c>
      <c r="K245" s="225" t="s">
        <v>140</v>
      </c>
      <c r="L245" s="41"/>
      <c r="M245" s="271" t="s">
        <v>1</v>
      </c>
      <c r="N245" s="272" t="s">
        <v>42</v>
      </c>
      <c r="O245" s="273"/>
      <c r="P245" s="274">
        <f>O245*H245</f>
        <v>0</v>
      </c>
      <c r="Q245" s="274">
        <v>0.00029</v>
      </c>
      <c r="R245" s="274">
        <f>Q245*H245</f>
        <v>0.0145551</v>
      </c>
      <c r="S245" s="274">
        <v>0</v>
      </c>
      <c r="T245" s="275">
        <f>S245*H245</f>
        <v>0</v>
      </c>
      <c r="AR245" s="234" t="s">
        <v>212</v>
      </c>
      <c r="AT245" s="234" t="s">
        <v>137</v>
      </c>
      <c r="AU245" s="234" t="s">
        <v>87</v>
      </c>
      <c r="AY245" s="15" t="s">
        <v>134</v>
      </c>
      <c r="BE245" s="235">
        <f>IF(N245="základní",J245,0)</f>
        <v>0</v>
      </c>
      <c r="BF245" s="235">
        <f>IF(N245="snížená",J245,0)</f>
        <v>0</v>
      </c>
      <c r="BG245" s="235">
        <f>IF(N245="zákl. přenesená",J245,0)</f>
        <v>0</v>
      </c>
      <c r="BH245" s="235">
        <f>IF(N245="sníž. přenesená",J245,0)</f>
        <v>0</v>
      </c>
      <c r="BI245" s="235">
        <f>IF(N245="nulová",J245,0)</f>
        <v>0</v>
      </c>
      <c r="BJ245" s="15" t="s">
        <v>85</v>
      </c>
      <c r="BK245" s="235">
        <f>ROUND(I245*H245,2)</f>
        <v>0</v>
      </c>
      <c r="BL245" s="15" t="s">
        <v>212</v>
      </c>
      <c r="BM245" s="234" t="s">
        <v>451</v>
      </c>
    </row>
    <row r="246" s="1" customFormat="1" ht="6.96" customHeight="1">
      <c r="B246" s="59"/>
      <c r="C246" s="60"/>
      <c r="D246" s="60"/>
      <c r="E246" s="60"/>
      <c r="F246" s="60"/>
      <c r="G246" s="60"/>
      <c r="H246" s="60"/>
      <c r="I246" s="172"/>
      <c r="J246" s="60"/>
      <c r="K246" s="60"/>
      <c r="L246" s="41"/>
    </row>
  </sheetData>
  <sheetProtection sheet="1" autoFilter="0" formatColumns="0" formatRows="0" objects="1" scenarios="1" spinCount="100000" saltValue="CjSgp7tpswvtUKQzIDb/MRyOp/Rv9gsiOFXIJsZ8dLp8VY6ShT/2wbcVg5U1uTV6JJ0LmS5qgO2V8vgLnI6/DA==" hashValue="B7NNehc68c3R2rg7HxVgIFjAdEIgtPjhrJ59nSrBvDSxgQlnRc8H2l02e7zEkjDB3FHZQWrNHOykMjMPfM2NFw==" algorithmName="SHA-512" password="CC35"/>
  <autoFilter ref="C130:K245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8"/>
      <c r="AT3" s="15" t="s">
        <v>85</v>
      </c>
    </row>
    <row r="4" ht="24.96" customHeight="1">
      <c r="B4" s="18"/>
      <c r="D4" s="134" t="s">
        <v>96</v>
      </c>
      <c r="L4" s="18"/>
      <c r="M4" s="13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6" t="s">
        <v>16</v>
      </c>
      <c r="L6" s="18"/>
    </row>
    <row r="7" ht="16.5" customHeight="1">
      <c r="B7" s="18"/>
      <c r="E7" s="137" t="str">
        <f>'Rekapitulace stavby'!K6</f>
        <v>Vybudování střediska osobní hygieny - č.p. 606 ul. Sadová</v>
      </c>
      <c r="F7" s="136"/>
      <c r="G7" s="136"/>
      <c r="H7" s="136"/>
      <c r="L7" s="18"/>
    </row>
    <row r="8" s="1" customFormat="1" ht="12" customHeight="1">
      <c r="B8" s="41"/>
      <c r="D8" s="136" t="s">
        <v>97</v>
      </c>
      <c r="I8" s="138"/>
      <c r="L8" s="41"/>
    </row>
    <row r="9" s="1" customFormat="1" ht="36.96" customHeight="1">
      <c r="B9" s="41"/>
      <c r="E9" s="139" t="s">
        <v>452</v>
      </c>
      <c r="F9" s="1"/>
      <c r="G9" s="1"/>
      <c r="H9" s="1"/>
      <c r="I9" s="138"/>
      <c r="L9" s="41"/>
    </row>
    <row r="10" s="1" customFormat="1">
      <c r="B10" s="41"/>
      <c r="I10" s="138"/>
      <c r="L10" s="41"/>
    </row>
    <row r="11" s="1" customFormat="1" ht="12" customHeight="1">
      <c r="B11" s="41"/>
      <c r="D11" s="136" t="s">
        <v>18</v>
      </c>
      <c r="F11" s="140" t="s">
        <v>1</v>
      </c>
      <c r="I11" s="141" t="s">
        <v>19</v>
      </c>
      <c r="J11" s="140" t="s">
        <v>1</v>
      </c>
      <c r="L11" s="41"/>
    </row>
    <row r="12" s="1" customFormat="1" ht="12" customHeight="1">
      <c r="B12" s="41"/>
      <c r="D12" s="136" t="s">
        <v>20</v>
      </c>
      <c r="F12" s="140" t="s">
        <v>453</v>
      </c>
      <c r="I12" s="141" t="s">
        <v>22</v>
      </c>
      <c r="J12" s="142" t="str">
        <f>'Rekapitulace stavby'!AN8</f>
        <v>19. 6. 2019</v>
      </c>
      <c r="L12" s="41"/>
    </row>
    <row r="13" s="1" customFormat="1" ht="10.8" customHeight="1">
      <c r="B13" s="41"/>
      <c r="I13" s="138"/>
      <c r="L13" s="41"/>
    </row>
    <row r="14" s="1" customFormat="1" ht="12" customHeight="1">
      <c r="B14" s="41"/>
      <c r="D14" s="136" t="s">
        <v>24</v>
      </c>
      <c r="I14" s="141" t="s">
        <v>25</v>
      </c>
      <c r="J14" s="140" t="s">
        <v>1</v>
      </c>
      <c r="L14" s="41"/>
    </row>
    <row r="15" s="1" customFormat="1" ht="18" customHeight="1">
      <c r="B15" s="41"/>
      <c r="E15" s="140" t="s">
        <v>454</v>
      </c>
      <c r="I15" s="141" t="s">
        <v>27</v>
      </c>
      <c r="J15" s="140" t="s">
        <v>1</v>
      </c>
      <c r="L15" s="41"/>
    </row>
    <row r="16" s="1" customFormat="1" ht="6.96" customHeight="1">
      <c r="B16" s="41"/>
      <c r="I16" s="138"/>
      <c r="L16" s="41"/>
    </row>
    <row r="17" s="1" customFormat="1" ht="12" customHeight="1">
      <c r="B17" s="41"/>
      <c r="D17" s="136" t="s">
        <v>28</v>
      </c>
      <c r="I17" s="14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40"/>
      <c r="G18" s="140"/>
      <c r="H18" s="140"/>
      <c r="I18" s="14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8"/>
      <c r="L19" s="41"/>
    </row>
    <row r="20" s="1" customFormat="1" ht="12" customHeight="1">
      <c r="B20" s="41"/>
      <c r="D20" s="136" t="s">
        <v>30</v>
      </c>
      <c r="I20" s="141" t="s">
        <v>25</v>
      </c>
      <c r="J20" s="140" t="s">
        <v>31</v>
      </c>
      <c r="L20" s="41"/>
    </row>
    <row r="21" s="1" customFormat="1" ht="18" customHeight="1">
      <c r="B21" s="41"/>
      <c r="E21" s="140" t="s">
        <v>32</v>
      </c>
      <c r="I21" s="141" t="s">
        <v>27</v>
      </c>
      <c r="J21" s="140" t="s">
        <v>1</v>
      </c>
      <c r="L21" s="41"/>
    </row>
    <row r="22" s="1" customFormat="1" ht="6.96" customHeight="1">
      <c r="B22" s="41"/>
      <c r="I22" s="138"/>
      <c r="L22" s="41"/>
    </row>
    <row r="23" s="1" customFormat="1" ht="12" customHeight="1">
      <c r="B23" s="41"/>
      <c r="D23" s="136" t="s">
        <v>34</v>
      </c>
      <c r="I23" s="141" t="s">
        <v>25</v>
      </c>
      <c r="J23" s="140" t="s">
        <v>455</v>
      </c>
      <c r="L23" s="41"/>
    </row>
    <row r="24" s="1" customFormat="1" ht="18" customHeight="1">
      <c r="B24" s="41"/>
      <c r="E24" s="140" t="s">
        <v>456</v>
      </c>
      <c r="I24" s="141" t="s">
        <v>27</v>
      </c>
      <c r="J24" s="140" t="s">
        <v>1</v>
      </c>
      <c r="L24" s="41"/>
    </row>
    <row r="25" s="1" customFormat="1" ht="6.96" customHeight="1">
      <c r="B25" s="41"/>
      <c r="I25" s="138"/>
      <c r="L25" s="41"/>
    </row>
    <row r="26" s="1" customFormat="1" ht="12" customHeight="1">
      <c r="B26" s="41"/>
      <c r="D26" s="136" t="s">
        <v>36</v>
      </c>
      <c r="I26" s="138"/>
      <c r="L26" s="41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1"/>
      <c r="I28" s="138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6"/>
      <c r="J29" s="76"/>
      <c r="K29" s="76"/>
      <c r="L29" s="41"/>
    </row>
    <row r="30" s="1" customFormat="1" ht="25.44" customHeight="1">
      <c r="B30" s="41"/>
      <c r="D30" s="147" t="s">
        <v>37</v>
      </c>
      <c r="I30" s="138"/>
      <c r="J30" s="148">
        <f>ROUND(J122,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6"/>
      <c r="J31" s="76"/>
      <c r="K31" s="76"/>
      <c r="L31" s="41"/>
    </row>
    <row r="32" s="1" customFormat="1" ht="14.4" customHeight="1">
      <c r="B32" s="41"/>
      <c r="F32" s="149" t="s">
        <v>39</v>
      </c>
      <c r="I32" s="150" t="s">
        <v>38</v>
      </c>
      <c r="J32" s="149" t="s">
        <v>40</v>
      </c>
      <c r="L32" s="41"/>
    </row>
    <row r="33" s="1" customFormat="1" ht="14.4" customHeight="1">
      <c r="B33" s="41"/>
      <c r="D33" s="151" t="s">
        <v>41</v>
      </c>
      <c r="E33" s="136" t="s">
        <v>42</v>
      </c>
      <c r="F33" s="152">
        <f>ROUND((SUM(BE122:BE181)),  2)</f>
        <v>0</v>
      </c>
      <c r="I33" s="153">
        <v>0.20999999999999999</v>
      </c>
      <c r="J33" s="152">
        <f>ROUND(((SUM(BE122:BE181))*I33),  2)</f>
        <v>0</v>
      </c>
      <c r="L33" s="41"/>
    </row>
    <row r="34" s="1" customFormat="1" ht="14.4" customHeight="1">
      <c r="B34" s="41"/>
      <c r="E34" s="136" t="s">
        <v>43</v>
      </c>
      <c r="F34" s="152">
        <f>ROUND((SUM(BF122:BF181)),  2)</f>
        <v>0</v>
      </c>
      <c r="I34" s="153">
        <v>0.14999999999999999</v>
      </c>
      <c r="J34" s="152">
        <f>ROUND(((SUM(BF122:BF181))*I34),  2)</f>
        <v>0</v>
      </c>
      <c r="L34" s="41"/>
    </row>
    <row r="35" hidden="1" s="1" customFormat="1" ht="14.4" customHeight="1">
      <c r="B35" s="41"/>
      <c r="E35" s="136" t="s">
        <v>44</v>
      </c>
      <c r="F35" s="152">
        <f>ROUND((SUM(BG122:BG181)),  2)</f>
        <v>0</v>
      </c>
      <c r="I35" s="153">
        <v>0.20999999999999999</v>
      </c>
      <c r="J35" s="152">
        <f>0</f>
        <v>0</v>
      </c>
      <c r="L35" s="41"/>
    </row>
    <row r="36" hidden="1" s="1" customFormat="1" ht="14.4" customHeight="1">
      <c r="B36" s="41"/>
      <c r="E36" s="136" t="s">
        <v>45</v>
      </c>
      <c r="F36" s="152">
        <f>ROUND((SUM(BH122:BH181)),  2)</f>
        <v>0</v>
      </c>
      <c r="I36" s="153">
        <v>0.14999999999999999</v>
      </c>
      <c r="J36" s="152">
        <f>0</f>
        <v>0</v>
      </c>
      <c r="L36" s="41"/>
    </row>
    <row r="37" hidden="1" s="1" customFormat="1" ht="14.4" customHeight="1">
      <c r="B37" s="41"/>
      <c r="E37" s="136" t="s">
        <v>46</v>
      </c>
      <c r="F37" s="152">
        <f>ROUND((SUM(BI122:BI181)),  2)</f>
        <v>0</v>
      </c>
      <c r="I37" s="153">
        <v>0</v>
      </c>
      <c r="J37" s="152">
        <f>0</f>
        <v>0</v>
      </c>
      <c r="L37" s="41"/>
    </row>
    <row r="38" s="1" customFormat="1" ht="6.96" customHeight="1">
      <c r="B38" s="41"/>
      <c r="I38" s="138"/>
      <c r="L38" s="41"/>
    </row>
    <row r="39" s="1" customFormat="1" ht="25.44" customHeight="1">
      <c r="B39" s="41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9"/>
      <c r="J39" s="160">
        <f>SUM(J30:J37)</f>
        <v>0</v>
      </c>
      <c r="K39" s="161"/>
      <c r="L39" s="41"/>
    </row>
    <row r="40" s="1" customFormat="1" ht="14.4" customHeight="1">
      <c r="B40" s="41"/>
      <c r="I40" s="138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2" t="s">
        <v>50</v>
      </c>
      <c r="E50" s="163"/>
      <c r="F50" s="163"/>
      <c r="G50" s="162" t="s">
        <v>51</v>
      </c>
      <c r="H50" s="163"/>
      <c r="I50" s="164"/>
      <c r="J50" s="163"/>
      <c r="K50" s="163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5" t="s">
        <v>52</v>
      </c>
      <c r="E61" s="166"/>
      <c r="F61" s="167" t="s">
        <v>53</v>
      </c>
      <c r="G61" s="165" t="s">
        <v>52</v>
      </c>
      <c r="H61" s="166"/>
      <c r="I61" s="168"/>
      <c r="J61" s="169" t="s">
        <v>53</v>
      </c>
      <c r="K61" s="166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2" t="s">
        <v>54</v>
      </c>
      <c r="E65" s="163"/>
      <c r="F65" s="163"/>
      <c r="G65" s="162" t="s">
        <v>55</v>
      </c>
      <c r="H65" s="163"/>
      <c r="I65" s="164"/>
      <c r="J65" s="163"/>
      <c r="K65" s="163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5" t="s">
        <v>52</v>
      </c>
      <c r="E76" s="166"/>
      <c r="F76" s="167" t="s">
        <v>53</v>
      </c>
      <c r="G76" s="165" t="s">
        <v>52</v>
      </c>
      <c r="H76" s="166"/>
      <c r="I76" s="168"/>
      <c r="J76" s="169" t="s">
        <v>53</v>
      </c>
      <c r="K76" s="166"/>
      <c r="L76" s="41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1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1"/>
    </row>
    <row r="82" s="1" customFormat="1" ht="24.96" customHeight="1">
      <c r="B82" s="36"/>
      <c r="C82" s="21" t="s">
        <v>99</v>
      </c>
      <c r="D82" s="37"/>
      <c r="E82" s="37"/>
      <c r="F82" s="37"/>
      <c r="G82" s="37"/>
      <c r="H82" s="37"/>
      <c r="I82" s="138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8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8"/>
      <c r="J84" s="37"/>
      <c r="K84" s="37"/>
      <c r="L84" s="41"/>
    </row>
    <row r="85" s="1" customFormat="1" ht="16.5" customHeight="1">
      <c r="B85" s="36"/>
      <c r="C85" s="37"/>
      <c r="D85" s="37"/>
      <c r="E85" s="176" t="str">
        <f>E7</f>
        <v>Vybudování střediska osobní hygieny - č.p. 606 ul. Sadová</v>
      </c>
      <c r="F85" s="30"/>
      <c r="G85" s="30"/>
      <c r="H85" s="30"/>
      <c r="I85" s="138"/>
      <c r="J85" s="37"/>
      <c r="K85" s="37"/>
      <c r="L85" s="41"/>
    </row>
    <row r="86" s="1" customFormat="1" ht="12" customHeight="1">
      <c r="B86" s="36"/>
      <c r="C86" s="30" t="s">
        <v>97</v>
      </c>
      <c r="D86" s="37"/>
      <c r="E86" s="37"/>
      <c r="F86" s="37"/>
      <c r="G86" s="37"/>
      <c r="H86" s="37"/>
      <c r="I86" s="138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D1.4.1 - Zdravotechnika</v>
      </c>
      <c r="F87" s="37"/>
      <c r="G87" s="37"/>
      <c r="H87" s="37"/>
      <c r="I87" s="138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8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č.p.606,ul.Sadová ,Frýdek</v>
      </c>
      <c r="G89" s="37"/>
      <c r="H89" s="37"/>
      <c r="I89" s="141" t="s">
        <v>22</v>
      </c>
      <c r="J89" s="72" t="str">
        <f>IF(J12="","",J12)</f>
        <v>19. 6. 2019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8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Statutární město Frýdek Místek, Radniční 1148, FM</v>
      </c>
      <c r="G91" s="37"/>
      <c r="H91" s="37"/>
      <c r="I91" s="141" t="s">
        <v>30</v>
      </c>
      <c r="J91" s="34" t="str">
        <f>E21</f>
        <v>CIVIL PROJECTS s.r.o.</v>
      </c>
      <c r="K91" s="37"/>
      <c r="L91" s="41"/>
    </row>
    <row r="92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1" t="s">
        <v>34</v>
      </c>
      <c r="J92" s="34" t="str">
        <f>E24</f>
        <v>Petr Gnida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8"/>
      <c r="J93" s="37"/>
      <c r="K93" s="37"/>
      <c r="L93" s="41"/>
    </row>
    <row r="94" s="1" customFormat="1" ht="29.28" customHeight="1">
      <c r="B94" s="36"/>
      <c r="C94" s="177" t="s">
        <v>100</v>
      </c>
      <c r="D94" s="178"/>
      <c r="E94" s="178"/>
      <c r="F94" s="178"/>
      <c r="G94" s="178"/>
      <c r="H94" s="178"/>
      <c r="I94" s="179"/>
      <c r="J94" s="180" t="s">
        <v>101</v>
      </c>
      <c r="K94" s="178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8"/>
      <c r="J95" s="37"/>
      <c r="K95" s="37"/>
      <c r="L95" s="41"/>
    </row>
    <row r="96" s="1" customFormat="1" ht="22.8" customHeight="1">
      <c r="B96" s="36"/>
      <c r="C96" s="181" t="s">
        <v>102</v>
      </c>
      <c r="D96" s="37"/>
      <c r="E96" s="37"/>
      <c r="F96" s="37"/>
      <c r="G96" s="37"/>
      <c r="H96" s="37"/>
      <c r="I96" s="138"/>
      <c r="J96" s="103">
        <f>J122</f>
        <v>0</v>
      </c>
      <c r="K96" s="37"/>
      <c r="L96" s="41"/>
      <c r="AU96" s="15" t="s">
        <v>103</v>
      </c>
    </row>
    <row r="97" s="8" customFormat="1" ht="24.96" customHeight="1">
      <c r="B97" s="182"/>
      <c r="C97" s="183"/>
      <c r="D97" s="184" t="s">
        <v>111</v>
      </c>
      <c r="E97" s="185"/>
      <c r="F97" s="185"/>
      <c r="G97" s="185"/>
      <c r="H97" s="185"/>
      <c r="I97" s="186"/>
      <c r="J97" s="187">
        <f>J123</f>
        <v>0</v>
      </c>
      <c r="K97" s="183"/>
      <c r="L97" s="188"/>
    </row>
    <row r="98" s="9" customFormat="1" ht="19.92" customHeight="1">
      <c r="B98" s="189"/>
      <c r="C98" s="190"/>
      <c r="D98" s="191" t="s">
        <v>457</v>
      </c>
      <c r="E98" s="192"/>
      <c r="F98" s="192"/>
      <c r="G98" s="192"/>
      <c r="H98" s="192"/>
      <c r="I98" s="193"/>
      <c r="J98" s="194">
        <f>J124</f>
        <v>0</v>
      </c>
      <c r="K98" s="190"/>
      <c r="L98" s="195"/>
    </row>
    <row r="99" s="9" customFormat="1" ht="19.92" customHeight="1">
      <c r="B99" s="189"/>
      <c r="C99" s="190"/>
      <c r="D99" s="191" t="s">
        <v>458</v>
      </c>
      <c r="E99" s="192"/>
      <c r="F99" s="192"/>
      <c r="G99" s="192"/>
      <c r="H99" s="192"/>
      <c r="I99" s="193"/>
      <c r="J99" s="194">
        <f>J139</f>
        <v>0</v>
      </c>
      <c r="K99" s="190"/>
      <c r="L99" s="195"/>
    </row>
    <row r="100" s="9" customFormat="1" ht="19.92" customHeight="1">
      <c r="B100" s="189"/>
      <c r="C100" s="190"/>
      <c r="D100" s="191" t="s">
        <v>112</v>
      </c>
      <c r="E100" s="192"/>
      <c r="F100" s="192"/>
      <c r="G100" s="192"/>
      <c r="H100" s="192"/>
      <c r="I100" s="193"/>
      <c r="J100" s="194">
        <f>J155</f>
        <v>0</v>
      </c>
      <c r="K100" s="190"/>
      <c r="L100" s="195"/>
    </row>
    <row r="101" s="9" customFormat="1" ht="19.92" customHeight="1">
      <c r="B101" s="189"/>
      <c r="C101" s="190"/>
      <c r="D101" s="191" t="s">
        <v>459</v>
      </c>
      <c r="E101" s="192"/>
      <c r="F101" s="192"/>
      <c r="G101" s="192"/>
      <c r="H101" s="192"/>
      <c r="I101" s="193"/>
      <c r="J101" s="194">
        <f>J175</f>
        <v>0</v>
      </c>
      <c r="K101" s="190"/>
      <c r="L101" s="195"/>
    </row>
    <row r="102" s="8" customFormat="1" ht="24.96" customHeight="1">
      <c r="B102" s="182"/>
      <c r="C102" s="183"/>
      <c r="D102" s="184" t="s">
        <v>460</v>
      </c>
      <c r="E102" s="185"/>
      <c r="F102" s="185"/>
      <c r="G102" s="185"/>
      <c r="H102" s="185"/>
      <c r="I102" s="186"/>
      <c r="J102" s="187">
        <f>J178</f>
        <v>0</v>
      </c>
      <c r="K102" s="183"/>
      <c r="L102" s="188"/>
    </row>
    <row r="103" s="1" customFormat="1" ht="21.84" customHeight="1">
      <c r="B103" s="36"/>
      <c r="C103" s="37"/>
      <c r="D103" s="37"/>
      <c r="E103" s="37"/>
      <c r="F103" s="37"/>
      <c r="G103" s="37"/>
      <c r="H103" s="37"/>
      <c r="I103" s="138"/>
      <c r="J103" s="37"/>
      <c r="K103" s="37"/>
      <c r="L103" s="41"/>
    </row>
    <row r="104" s="1" customFormat="1" ht="6.96" customHeight="1">
      <c r="B104" s="59"/>
      <c r="C104" s="60"/>
      <c r="D104" s="60"/>
      <c r="E104" s="60"/>
      <c r="F104" s="60"/>
      <c r="G104" s="60"/>
      <c r="H104" s="60"/>
      <c r="I104" s="172"/>
      <c r="J104" s="60"/>
      <c r="K104" s="60"/>
      <c r="L104" s="41"/>
    </row>
    <row r="108" s="1" customFormat="1" ht="6.96" customHeight="1">
      <c r="B108" s="61"/>
      <c r="C108" s="62"/>
      <c r="D108" s="62"/>
      <c r="E108" s="62"/>
      <c r="F108" s="62"/>
      <c r="G108" s="62"/>
      <c r="H108" s="62"/>
      <c r="I108" s="175"/>
      <c r="J108" s="62"/>
      <c r="K108" s="62"/>
      <c r="L108" s="41"/>
    </row>
    <row r="109" s="1" customFormat="1" ht="24.96" customHeight="1">
      <c r="B109" s="36"/>
      <c r="C109" s="21" t="s">
        <v>119</v>
      </c>
      <c r="D109" s="37"/>
      <c r="E109" s="37"/>
      <c r="F109" s="37"/>
      <c r="G109" s="37"/>
      <c r="H109" s="37"/>
      <c r="I109" s="138"/>
      <c r="J109" s="37"/>
      <c r="K109" s="37"/>
      <c r="L109" s="41"/>
    </row>
    <row r="110" s="1" customFormat="1" ht="6.96" customHeight="1">
      <c r="B110" s="36"/>
      <c r="C110" s="37"/>
      <c r="D110" s="37"/>
      <c r="E110" s="37"/>
      <c r="F110" s="37"/>
      <c r="G110" s="37"/>
      <c r="H110" s="37"/>
      <c r="I110" s="138"/>
      <c r="J110" s="37"/>
      <c r="K110" s="37"/>
      <c r="L110" s="41"/>
    </row>
    <row r="111" s="1" customFormat="1" ht="12" customHeight="1">
      <c r="B111" s="36"/>
      <c r="C111" s="30" t="s">
        <v>16</v>
      </c>
      <c r="D111" s="37"/>
      <c r="E111" s="37"/>
      <c r="F111" s="37"/>
      <c r="G111" s="37"/>
      <c r="H111" s="37"/>
      <c r="I111" s="138"/>
      <c r="J111" s="37"/>
      <c r="K111" s="37"/>
      <c r="L111" s="41"/>
    </row>
    <row r="112" s="1" customFormat="1" ht="16.5" customHeight="1">
      <c r="B112" s="36"/>
      <c r="C112" s="37"/>
      <c r="D112" s="37"/>
      <c r="E112" s="176" t="str">
        <f>E7</f>
        <v>Vybudování střediska osobní hygieny - č.p. 606 ul. Sadová</v>
      </c>
      <c r="F112" s="30"/>
      <c r="G112" s="30"/>
      <c r="H112" s="30"/>
      <c r="I112" s="138"/>
      <c r="J112" s="37"/>
      <c r="K112" s="37"/>
      <c r="L112" s="41"/>
    </row>
    <row r="113" s="1" customFormat="1" ht="12" customHeight="1">
      <c r="B113" s="36"/>
      <c r="C113" s="30" t="s">
        <v>97</v>
      </c>
      <c r="D113" s="37"/>
      <c r="E113" s="37"/>
      <c r="F113" s="37"/>
      <c r="G113" s="37"/>
      <c r="H113" s="37"/>
      <c r="I113" s="138"/>
      <c r="J113" s="37"/>
      <c r="K113" s="37"/>
      <c r="L113" s="41"/>
    </row>
    <row r="114" s="1" customFormat="1" ht="16.5" customHeight="1">
      <c r="B114" s="36"/>
      <c r="C114" s="37"/>
      <c r="D114" s="37"/>
      <c r="E114" s="69" t="str">
        <f>E9</f>
        <v>D1.4.1 - Zdravotechnika</v>
      </c>
      <c r="F114" s="37"/>
      <c r="G114" s="37"/>
      <c r="H114" s="37"/>
      <c r="I114" s="138"/>
      <c r="J114" s="37"/>
      <c r="K114" s="37"/>
      <c r="L114" s="41"/>
    </row>
    <row r="115" s="1" customFormat="1" ht="6.96" customHeight="1">
      <c r="B115" s="36"/>
      <c r="C115" s="37"/>
      <c r="D115" s="37"/>
      <c r="E115" s="37"/>
      <c r="F115" s="37"/>
      <c r="G115" s="37"/>
      <c r="H115" s="37"/>
      <c r="I115" s="138"/>
      <c r="J115" s="37"/>
      <c r="K115" s="37"/>
      <c r="L115" s="41"/>
    </row>
    <row r="116" s="1" customFormat="1" ht="12" customHeight="1">
      <c r="B116" s="36"/>
      <c r="C116" s="30" t="s">
        <v>20</v>
      </c>
      <c r="D116" s="37"/>
      <c r="E116" s="37"/>
      <c r="F116" s="25" t="str">
        <f>F12</f>
        <v>č.p.606,ul.Sadová ,Frýdek</v>
      </c>
      <c r="G116" s="37"/>
      <c r="H116" s="37"/>
      <c r="I116" s="141" t="s">
        <v>22</v>
      </c>
      <c r="J116" s="72" t="str">
        <f>IF(J12="","",J12)</f>
        <v>19. 6. 2019</v>
      </c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38"/>
      <c r="J117" s="37"/>
      <c r="K117" s="37"/>
      <c r="L117" s="41"/>
    </row>
    <row r="118" s="1" customFormat="1" ht="27.9" customHeight="1">
      <c r="B118" s="36"/>
      <c r="C118" s="30" t="s">
        <v>24</v>
      </c>
      <c r="D118" s="37"/>
      <c r="E118" s="37"/>
      <c r="F118" s="25" t="str">
        <f>E15</f>
        <v>Statutární město Frýdek Místek, Radniční 1148, FM</v>
      </c>
      <c r="G118" s="37"/>
      <c r="H118" s="37"/>
      <c r="I118" s="141" t="s">
        <v>30</v>
      </c>
      <c r="J118" s="34" t="str">
        <f>E21</f>
        <v>CIVIL PROJECTS s.r.o.</v>
      </c>
      <c r="K118" s="37"/>
      <c r="L118" s="41"/>
    </row>
    <row r="119" s="1" customFormat="1" ht="15.15" customHeight="1">
      <c r="B119" s="36"/>
      <c r="C119" s="30" t="s">
        <v>28</v>
      </c>
      <c r="D119" s="37"/>
      <c r="E119" s="37"/>
      <c r="F119" s="25" t="str">
        <f>IF(E18="","",E18)</f>
        <v>Vyplň údaj</v>
      </c>
      <c r="G119" s="37"/>
      <c r="H119" s="37"/>
      <c r="I119" s="141" t="s">
        <v>34</v>
      </c>
      <c r="J119" s="34" t="str">
        <f>E24</f>
        <v>Petr Gnida</v>
      </c>
      <c r="K119" s="37"/>
      <c r="L119" s="41"/>
    </row>
    <row r="120" s="1" customFormat="1" ht="10.32" customHeight="1">
      <c r="B120" s="36"/>
      <c r="C120" s="37"/>
      <c r="D120" s="37"/>
      <c r="E120" s="37"/>
      <c r="F120" s="37"/>
      <c r="G120" s="37"/>
      <c r="H120" s="37"/>
      <c r="I120" s="138"/>
      <c r="J120" s="37"/>
      <c r="K120" s="37"/>
      <c r="L120" s="41"/>
    </row>
    <row r="121" s="10" customFormat="1" ht="29.28" customHeight="1">
      <c r="B121" s="196"/>
      <c r="C121" s="197" t="s">
        <v>120</v>
      </c>
      <c r="D121" s="198" t="s">
        <v>62</v>
      </c>
      <c r="E121" s="198" t="s">
        <v>58</v>
      </c>
      <c r="F121" s="198" t="s">
        <v>59</v>
      </c>
      <c r="G121" s="198" t="s">
        <v>121</v>
      </c>
      <c r="H121" s="198" t="s">
        <v>122</v>
      </c>
      <c r="I121" s="199" t="s">
        <v>123</v>
      </c>
      <c r="J121" s="200" t="s">
        <v>101</v>
      </c>
      <c r="K121" s="201" t="s">
        <v>124</v>
      </c>
      <c r="L121" s="202"/>
      <c r="M121" s="93" t="s">
        <v>1</v>
      </c>
      <c r="N121" s="94" t="s">
        <v>41</v>
      </c>
      <c r="O121" s="94" t="s">
        <v>125</v>
      </c>
      <c r="P121" s="94" t="s">
        <v>126</v>
      </c>
      <c r="Q121" s="94" t="s">
        <v>127</v>
      </c>
      <c r="R121" s="94" t="s">
        <v>128</v>
      </c>
      <c r="S121" s="94" t="s">
        <v>129</v>
      </c>
      <c r="T121" s="95" t="s">
        <v>130</v>
      </c>
    </row>
    <row r="122" s="1" customFormat="1" ht="22.8" customHeight="1">
      <c r="B122" s="36"/>
      <c r="C122" s="100" t="s">
        <v>131</v>
      </c>
      <c r="D122" s="37"/>
      <c r="E122" s="37"/>
      <c r="F122" s="37"/>
      <c r="G122" s="37"/>
      <c r="H122" s="37"/>
      <c r="I122" s="138"/>
      <c r="J122" s="203">
        <f>BK122</f>
        <v>0</v>
      </c>
      <c r="K122" s="37"/>
      <c r="L122" s="41"/>
      <c r="M122" s="96"/>
      <c r="N122" s="97"/>
      <c r="O122" s="97"/>
      <c r="P122" s="204">
        <f>P123+P178</f>
        <v>0</v>
      </c>
      <c r="Q122" s="97"/>
      <c r="R122" s="204">
        <f>R123+R178</f>
        <v>0.15908</v>
      </c>
      <c r="S122" s="97"/>
      <c r="T122" s="205">
        <f>T123+T178</f>
        <v>0.027269999999999999</v>
      </c>
      <c r="AT122" s="15" t="s">
        <v>76</v>
      </c>
      <c r="AU122" s="15" t="s">
        <v>103</v>
      </c>
      <c r="BK122" s="206">
        <f>BK123+BK178</f>
        <v>0</v>
      </c>
    </row>
    <row r="123" s="11" customFormat="1" ht="25.92" customHeight="1">
      <c r="B123" s="207"/>
      <c r="C123" s="208"/>
      <c r="D123" s="209" t="s">
        <v>76</v>
      </c>
      <c r="E123" s="210" t="s">
        <v>230</v>
      </c>
      <c r="F123" s="210" t="s">
        <v>231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P124+P139+P155+P175</f>
        <v>0</v>
      </c>
      <c r="Q123" s="215"/>
      <c r="R123" s="216">
        <f>R124+R139+R155+R175</f>
        <v>0.15908</v>
      </c>
      <c r="S123" s="215"/>
      <c r="T123" s="217">
        <f>T124+T139+T155+T175</f>
        <v>0.027269999999999999</v>
      </c>
      <c r="AR123" s="218" t="s">
        <v>87</v>
      </c>
      <c r="AT123" s="219" t="s">
        <v>76</v>
      </c>
      <c r="AU123" s="219" t="s">
        <v>77</v>
      </c>
      <c r="AY123" s="218" t="s">
        <v>134</v>
      </c>
      <c r="BK123" s="220">
        <f>BK124+BK139+BK155+BK175</f>
        <v>0</v>
      </c>
    </row>
    <row r="124" s="11" customFormat="1" ht="22.8" customHeight="1">
      <c r="B124" s="207"/>
      <c r="C124" s="208"/>
      <c r="D124" s="209" t="s">
        <v>76</v>
      </c>
      <c r="E124" s="221" t="s">
        <v>461</v>
      </c>
      <c r="F124" s="221" t="s">
        <v>462</v>
      </c>
      <c r="G124" s="208"/>
      <c r="H124" s="208"/>
      <c r="I124" s="211"/>
      <c r="J124" s="222">
        <f>BK124</f>
        <v>0</v>
      </c>
      <c r="K124" s="208"/>
      <c r="L124" s="213"/>
      <c r="M124" s="214"/>
      <c r="N124" s="215"/>
      <c r="O124" s="215"/>
      <c r="P124" s="216">
        <f>SUM(P125:P138)</f>
        <v>0</v>
      </c>
      <c r="Q124" s="215"/>
      <c r="R124" s="216">
        <f>SUM(R125:R138)</f>
        <v>0.008830000000000001</v>
      </c>
      <c r="S124" s="215"/>
      <c r="T124" s="217">
        <f>SUM(T125:T138)</f>
        <v>0.01236</v>
      </c>
      <c r="AR124" s="218" t="s">
        <v>87</v>
      </c>
      <c r="AT124" s="219" t="s">
        <v>76</v>
      </c>
      <c r="AU124" s="219" t="s">
        <v>85</v>
      </c>
      <c r="AY124" s="218" t="s">
        <v>134</v>
      </c>
      <c r="BK124" s="220">
        <f>SUM(BK125:BK138)</f>
        <v>0</v>
      </c>
    </row>
    <row r="125" s="1" customFormat="1" ht="16.5" customHeight="1">
      <c r="B125" s="36"/>
      <c r="C125" s="223" t="s">
        <v>85</v>
      </c>
      <c r="D125" s="223" t="s">
        <v>137</v>
      </c>
      <c r="E125" s="224" t="s">
        <v>463</v>
      </c>
      <c r="F125" s="225" t="s">
        <v>464</v>
      </c>
      <c r="G125" s="226" t="s">
        <v>300</v>
      </c>
      <c r="H125" s="227">
        <v>4</v>
      </c>
      <c r="I125" s="228"/>
      <c r="J125" s="229">
        <f>ROUND(I125*H125,2)</f>
        <v>0</v>
      </c>
      <c r="K125" s="225" t="s">
        <v>140</v>
      </c>
      <c r="L125" s="41"/>
      <c r="M125" s="230" t="s">
        <v>1</v>
      </c>
      <c r="N125" s="231" t="s">
        <v>43</v>
      </c>
      <c r="O125" s="84"/>
      <c r="P125" s="232">
        <f>O125*H125</f>
        <v>0</v>
      </c>
      <c r="Q125" s="232">
        <v>0</v>
      </c>
      <c r="R125" s="232">
        <f>Q125*H125</f>
        <v>0</v>
      </c>
      <c r="S125" s="232">
        <v>0.0020999999999999999</v>
      </c>
      <c r="T125" s="233">
        <f>S125*H125</f>
        <v>0.0083999999999999995</v>
      </c>
      <c r="AR125" s="234" t="s">
        <v>212</v>
      </c>
      <c r="AT125" s="234" t="s">
        <v>137</v>
      </c>
      <c r="AU125" s="234" t="s">
        <v>87</v>
      </c>
      <c r="AY125" s="15" t="s">
        <v>134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5" t="s">
        <v>87</v>
      </c>
      <c r="BK125" s="235">
        <f>ROUND(I125*H125,2)</f>
        <v>0</v>
      </c>
      <c r="BL125" s="15" t="s">
        <v>212</v>
      </c>
      <c r="BM125" s="234" t="s">
        <v>465</v>
      </c>
    </row>
    <row r="126" s="1" customFormat="1" ht="16.5" customHeight="1">
      <c r="B126" s="36"/>
      <c r="C126" s="223" t="s">
        <v>87</v>
      </c>
      <c r="D126" s="223" t="s">
        <v>137</v>
      </c>
      <c r="E126" s="224" t="s">
        <v>466</v>
      </c>
      <c r="F126" s="225" t="s">
        <v>467</v>
      </c>
      <c r="G126" s="226" t="s">
        <v>300</v>
      </c>
      <c r="H126" s="227">
        <v>2</v>
      </c>
      <c r="I126" s="228"/>
      <c r="J126" s="229">
        <f>ROUND(I126*H126,2)</f>
        <v>0</v>
      </c>
      <c r="K126" s="225" t="s">
        <v>140</v>
      </c>
      <c r="L126" s="41"/>
      <c r="M126" s="230" t="s">
        <v>1</v>
      </c>
      <c r="N126" s="231" t="s">
        <v>43</v>
      </c>
      <c r="O126" s="84"/>
      <c r="P126" s="232">
        <f>O126*H126</f>
        <v>0</v>
      </c>
      <c r="Q126" s="232">
        <v>0</v>
      </c>
      <c r="R126" s="232">
        <f>Q126*H126</f>
        <v>0</v>
      </c>
      <c r="S126" s="232">
        <v>0.00198</v>
      </c>
      <c r="T126" s="233">
        <f>S126*H126</f>
        <v>0.00396</v>
      </c>
      <c r="AR126" s="234" t="s">
        <v>212</v>
      </c>
      <c r="AT126" s="234" t="s">
        <v>137</v>
      </c>
      <c r="AU126" s="234" t="s">
        <v>87</v>
      </c>
      <c r="AY126" s="15" t="s">
        <v>134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5" t="s">
        <v>87</v>
      </c>
      <c r="BK126" s="235">
        <f>ROUND(I126*H126,2)</f>
        <v>0</v>
      </c>
      <c r="BL126" s="15" t="s">
        <v>212</v>
      </c>
      <c r="BM126" s="234" t="s">
        <v>468</v>
      </c>
    </row>
    <row r="127" s="1" customFormat="1" ht="16.5" customHeight="1">
      <c r="B127" s="36"/>
      <c r="C127" s="223" t="s">
        <v>135</v>
      </c>
      <c r="D127" s="223" t="s">
        <v>137</v>
      </c>
      <c r="E127" s="224" t="s">
        <v>469</v>
      </c>
      <c r="F127" s="225" t="s">
        <v>470</v>
      </c>
      <c r="G127" s="226" t="s">
        <v>148</v>
      </c>
      <c r="H127" s="227">
        <v>2</v>
      </c>
      <c r="I127" s="228"/>
      <c r="J127" s="229">
        <f>ROUND(I127*H127,2)</f>
        <v>0</v>
      </c>
      <c r="K127" s="225" t="s">
        <v>140</v>
      </c>
      <c r="L127" s="41"/>
      <c r="M127" s="230" t="s">
        <v>1</v>
      </c>
      <c r="N127" s="231" t="s">
        <v>43</v>
      </c>
      <c r="O127" s="84"/>
      <c r="P127" s="232">
        <f>O127*H127</f>
        <v>0</v>
      </c>
      <c r="Q127" s="232">
        <v>0.0010100000000000001</v>
      </c>
      <c r="R127" s="232">
        <f>Q127*H127</f>
        <v>0.0020200000000000001</v>
      </c>
      <c r="S127" s="232">
        <v>0</v>
      </c>
      <c r="T127" s="233">
        <f>S127*H127</f>
        <v>0</v>
      </c>
      <c r="AR127" s="234" t="s">
        <v>212</v>
      </c>
      <c r="AT127" s="234" t="s">
        <v>137</v>
      </c>
      <c r="AU127" s="234" t="s">
        <v>87</v>
      </c>
      <c r="AY127" s="15" t="s">
        <v>134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5" t="s">
        <v>87</v>
      </c>
      <c r="BK127" s="235">
        <f>ROUND(I127*H127,2)</f>
        <v>0</v>
      </c>
      <c r="BL127" s="15" t="s">
        <v>212</v>
      </c>
      <c r="BM127" s="234" t="s">
        <v>471</v>
      </c>
    </row>
    <row r="128" s="1" customFormat="1" ht="16.5" customHeight="1">
      <c r="B128" s="36"/>
      <c r="C128" s="223" t="s">
        <v>141</v>
      </c>
      <c r="D128" s="223" t="s">
        <v>137</v>
      </c>
      <c r="E128" s="224" t="s">
        <v>472</v>
      </c>
      <c r="F128" s="225" t="s">
        <v>473</v>
      </c>
      <c r="G128" s="226" t="s">
        <v>300</v>
      </c>
      <c r="H128" s="227">
        <v>2</v>
      </c>
      <c r="I128" s="228"/>
      <c r="J128" s="229">
        <f>ROUND(I128*H128,2)</f>
        <v>0</v>
      </c>
      <c r="K128" s="225" t="s">
        <v>474</v>
      </c>
      <c r="L128" s="41"/>
      <c r="M128" s="230" t="s">
        <v>1</v>
      </c>
      <c r="N128" s="231" t="s">
        <v>43</v>
      </c>
      <c r="O128" s="84"/>
      <c r="P128" s="232">
        <f>O128*H128</f>
        <v>0</v>
      </c>
      <c r="Q128" s="232">
        <v>0.0011999999999999999</v>
      </c>
      <c r="R128" s="232">
        <f>Q128*H128</f>
        <v>0.0023999999999999998</v>
      </c>
      <c r="S128" s="232">
        <v>0</v>
      </c>
      <c r="T128" s="233">
        <f>S128*H128</f>
        <v>0</v>
      </c>
      <c r="AR128" s="234" t="s">
        <v>212</v>
      </c>
      <c r="AT128" s="234" t="s">
        <v>137</v>
      </c>
      <c r="AU128" s="234" t="s">
        <v>87</v>
      </c>
      <c r="AY128" s="15" t="s">
        <v>134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5" t="s">
        <v>87</v>
      </c>
      <c r="BK128" s="235">
        <f>ROUND(I128*H128,2)</f>
        <v>0</v>
      </c>
      <c r="BL128" s="15" t="s">
        <v>212</v>
      </c>
      <c r="BM128" s="234" t="s">
        <v>475</v>
      </c>
    </row>
    <row r="129" s="1" customFormat="1" ht="16.5" customHeight="1">
      <c r="B129" s="36"/>
      <c r="C129" s="223" t="s">
        <v>159</v>
      </c>
      <c r="D129" s="223" t="s">
        <v>137</v>
      </c>
      <c r="E129" s="224" t="s">
        <v>476</v>
      </c>
      <c r="F129" s="225" t="s">
        <v>477</v>
      </c>
      <c r="G129" s="226" t="s">
        <v>300</v>
      </c>
      <c r="H129" s="227">
        <v>1</v>
      </c>
      <c r="I129" s="228"/>
      <c r="J129" s="229">
        <f>ROUND(I129*H129,2)</f>
        <v>0</v>
      </c>
      <c r="K129" s="225" t="s">
        <v>474</v>
      </c>
      <c r="L129" s="41"/>
      <c r="M129" s="230" t="s">
        <v>1</v>
      </c>
      <c r="N129" s="231" t="s">
        <v>43</v>
      </c>
      <c r="O129" s="84"/>
      <c r="P129" s="232">
        <f>O129*H129</f>
        <v>0</v>
      </c>
      <c r="Q129" s="232">
        <v>0.00029</v>
      </c>
      <c r="R129" s="232">
        <f>Q129*H129</f>
        <v>0.00029</v>
      </c>
      <c r="S129" s="232">
        <v>0</v>
      </c>
      <c r="T129" s="233">
        <f>S129*H129</f>
        <v>0</v>
      </c>
      <c r="AR129" s="234" t="s">
        <v>212</v>
      </c>
      <c r="AT129" s="234" t="s">
        <v>137</v>
      </c>
      <c r="AU129" s="234" t="s">
        <v>87</v>
      </c>
      <c r="AY129" s="15" t="s">
        <v>134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5" t="s">
        <v>87</v>
      </c>
      <c r="BK129" s="235">
        <f>ROUND(I129*H129,2)</f>
        <v>0</v>
      </c>
      <c r="BL129" s="15" t="s">
        <v>212</v>
      </c>
      <c r="BM129" s="234" t="s">
        <v>478</v>
      </c>
    </row>
    <row r="130" s="1" customFormat="1" ht="16.5" customHeight="1">
      <c r="B130" s="36"/>
      <c r="C130" s="223" t="s">
        <v>150</v>
      </c>
      <c r="D130" s="223" t="s">
        <v>137</v>
      </c>
      <c r="E130" s="224" t="s">
        <v>479</v>
      </c>
      <c r="F130" s="225" t="s">
        <v>480</v>
      </c>
      <c r="G130" s="226" t="s">
        <v>300</v>
      </c>
      <c r="H130" s="227">
        <v>5</v>
      </c>
      <c r="I130" s="228"/>
      <c r="J130" s="229">
        <f>ROUND(I130*H130,2)</f>
        <v>0</v>
      </c>
      <c r="K130" s="225" t="s">
        <v>474</v>
      </c>
      <c r="L130" s="41"/>
      <c r="M130" s="230" t="s">
        <v>1</v>
      </c>
      <c r="N130" s="231" t="s">
        <v>43</v>
      </c>
      <c r="O130" s="84"/>
      <c r="P130" s="232">
        <f>O130*H130</f>
        <v>0</v>
      </c>
      <c r="Q130" s="232">
        <v>0.00035</v>
      </c>
      <c r="R130" s="232">
        <f>Q130*H130</f>
        <v>0.00175</v>
      </c>
      <c r="S130" s="232">
        <v>0</v>
      </c>
      <c r="T130" s="233">
        <f>S130*H130</f>
        <v>0</v>
      </c>
      <c r="AR130" s="234" t="s">
        <v>212</v>
      </c>
      <c r="AT130" s="234" t="s">
        <v>137</v>
      </c>
      <c r="AU130" s="234" t="s">
        <v>87</v>
      </c>
      <c r="AY130" s="15" t="s">
        <v>134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5" t="s">
        <v>87</v>
      </c>
      <c r="BK130" s="235">
        <f>ROUND(I130*H130,2)</f>
        <v>0</v>
      </c>
      <c r="BL130" s="15" t="s">
        <v>212</v>
      </c>
      <c r="BM130" s="234" t="s">
        <v>481</v>
      </c>
    </row>
    <row r="131" s="1" customFormat="1" ht="16.5" customHeight="1">
      <c r="B131" s="36"/>
      <c r="C131" s="223" t="s">
        <v>170</v>
      </c>
      <c r="D131" s="223" t="s">
        <v>137</v>
      </c>
      <c r="E131" s="224" t="s">
        <v>482</v>
      </c>
      <c r="F131" s="225" t="s">
        <v>483</v>
      </c>
      <c r="G131" s="226" t="s">
        <v>300</v>
      </c>
      <c r="H131" s="227">
        <v>1</v>
      </c>
      <c r="I131" s="228"/>
      <c r="J131" s="229">
        <f>ROUND(I131*H131,2)</f>
        <v>0</v>
      </c>
      <c r="K131" s="225" t="s">
        <v>140</v>
      </c>
      <c r="L131" s="41"/>
      <c r="M131" s="230" t="s">
        <v>1</v>
      </c>
      <c r="N131" s="231" t="s">
        <v>43</v>
      </c>
      <c r="O131" s="84"/>
      <c r="P131" s="232">
        <f>O131*H131</f>
        <v>0</v>
      </c>
      <c r="Q131" s="232">
        <v>0.00114</v>
      </c>
      <c r="R131" s="232">
        <f>Q131*H131</f>
        <v>0.00114</v>
      </c>
      <c r="S131" s="232">
        <v>0</v>
      </c>
      <c r="T131" s="233">
        <f>S131*H131</f>
        <v>0</v>
      </c>
      <c r="AR131" s="234" t="s">
        <v>212</v>
      </c>
      <c r="AT131" s="234" t="s">
        <v>137</v>
      </c>
      <c r="AU131" s="234" t="s">
        <v>87</v>
      </c>
      <c r="AY131" s="15" t="s">
        <v>134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5" t="s">
        <v>87</v>
      </c>
      <c r="BK131" s="235">
        <f>ROUND(I131*H131,2)</f>
        <v>0</v>
      </c>
      <c r="BL131" s="15" t="s">
        <v>212</v>
      </c>
      <c r="BM131" s="234" t="s">
        <v>484</v>
      </c>
    </row>
    <row r="132" s="1" customFormat="1" ht="16.5" customHeight="1">
      <c r="B132" s="36"/>
      <c r="C132" s="223" t="s">
        <v>174</v>
      </c>
      <c r="D132" s="223" t="s">
        <v>137</v>
      </c>
      <c r="E132" s="224" t="s">
        <v>485</v>
      </c>
      <c r="F132" s="225" t="s">
        <v>486</v>
      </c>
      <c r="G132" s="226" t="s">
        <v>148</v>
      </c>
      <c r="H132" s="227">
        <v>1</v>
      </c>
      <c r="I132" s="228"/>
      <c r="J132" s="229">
        <f>ROUND(I132*H132,2)</f>
        <v>0</v>
      </c>
      <c r="K132" s="225" t="s">
        <v>474</v>
      </c>
      <c r="L132" s="41"/>
      <c r="M132" s="230" t="s">
        <v>1</v>
      </c>
      <c r="N132" s="231" t="s">
        <v>43</v>
      </c>
      <c r="O132" s="84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AR132" s="234" t="s">
        <v>212</v>
      </c>
      <c r="AT132" s="234" t="s">
        <v>137</v>
      </c>
      <c r="AU132" s="234" t="s">
        <v>87</v>
      </c>
      <c r="AY132" s="15" t="s">
        <v>134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5" t="s">
        <v>87</v>
      </c>
      <c r="BK132" s="235">
        <f>ROUND(I132*H132,2)</f>
        <v>0</v>
      </c>
      <c r="BL132" s="15" t="s">
        <v>212</v>
      </c>
      <c r="BM132" s="234" t="s">
        <v>487</v>
      </c>
    </row>
    <row r="133" s="1" customFormat="1" ht="16.5" customHeight="1">
      <c r="B133" s="36"/>
      <c r="C133" s="223" t="s">
        <v>165</v>
      </c>
      <c r="D133" s="223" t="s">
        <v>137</v>
      </c>
      <c r="E133" s="224" t="s">
        <v>488</v>
      </c>
      <c r="F133" s="225" t="s">
        <v>489</v>
      </c>
      <c r="G133" s="226" t="s">
        <v>148</v>
      </c>
      <c r="H133" s="227">
        <v>2</v>
      </c>
      <c r="I133" s="228"/>
      <c r="J133" s="229">
        <f>ROUND(I133*H133,2)</f>
        <v>0</v>
      </c>
      <c r="K133" s="225" t="s">
        <v>474</v>
      </c>
      <c r="L133" s="41"/>
      <c r="M133" s="230" t="s">
        <v>1</v>
      </c>
      <c r="N133" s="231" t="s">
        <v>43</v>
      </c>
      <c r="O133" s="84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AR133" s="234" t="s">
        <v>212</v>
      </c>
      <c r="AT133" s="234" t="s">
        <v>137</v>
      </c>
      <c r="AU133" s="234" t="s">
        <v>87</v>
      </c>
      <c r="AY133" s="15" t="s">
        <v>134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5" t="s">
        <v>87</v>
      </c>
      <c r="BK133" s="235">
        <f>ROUND(I133*H133,2)</f>
        <v>0</v>
      </c>
      <c r="BL133" s="15" t="s">
        <v>212</v>
      </c>
      <c r="BM133" s="234" t="s">
        <v>490</v>
      </c>
    </row>
    <row r="134" s="1" customFormat="1" ht="16.5" customHeight="1">
      <c r="B134" s="36"/>
      <c r="C134" s="223" t="s">
        <v>182</v>
      </c>
      <c r="D134" s="223" t="s">
        <v>137</v>
      </c>
      <c r="E134" s="224" t="s">
        <v>491</v>
      </c>
      <c r="F134" s="225" t="s">
        <v>492</v>
      </c>
      <c r="G134" s="226" t="s">
        <v>148</v>
      </c>
      <c r="H134" s="227">
        <v>1</v>
      </c>
      <c r="I134" s="228"/>
      <c r="J134" s="229">
        <f>ROUND(I134*H134,2)</f>
        <v>0</v>
      </c>
      <c r="K134" s="225" t="s">
        <v>493</v>
      </c>
      <c r="L134" s="41"/>
      <c r="M134" s="230" t="s">
        <v>1</v>
      </c>
      <c r="N134" s="231" t="s">
        <v>43</v>
      </c>
      <c r="O134" s="84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AR134" s="234" t="s">
        <v>212</v>
      </c>
      <c r="AT134" s="234" t="s">
        <v>137</v>
      </c>
      <c r="AU134" s="234" t="s">
        <v>87</v>
      </c>
      <c r="AY134" s="15" t="s">
        <v>134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5" t="s">
        <v>87</v>
      </c>
      <c r="BK134" s="235">
        <f>ROUND(I134*H134,2)</f>
        <v>0</v>
      </c>
      <c r="BL134" s="15" t="s">
        <v>212</v>
      </c>
      <c r="BM134" s="234" t="s">
        <v>494</v>
      </c>
    </row>
    <row r="135" s="1" customFormat="1" ht="48" customHeight="1">
      <c r="B135" s="36"/>
      <c r="C135" s="261" t="s">
        <v>189</v>
      </c>
      <c r="D135" s="261" t="s">
        <v>274</v>
      </c>
      <c r="E135" s="262" t="s">
        <v>495</v>
      </c>
      <c r="F135" s="263" t="s">
        <v>496</v>
      </c>
      <c r="G135" s="264" t="s">
        <v>148</v>
      </c>
      <c r="H135" s="265">
        <v>1</v>
      </c>
      <c r="I135" s="266"/>
      <c r="J135" s="267">
        <f>ROUND(I135*H135,2)</f>
        <v>0</v>
      </c>
      <c r="K135" s="263" t="s">
        <v>1</v>
      </c>
      <c r="L135" s="268"/>
      <c r="M135" s="269" t="s">
        <v>1</v>
      </c>
      <c r="N135" s="270" t="s">
        <v>43</v>
      </c>
      <c r="O135" s="84"/>
      <c r="P135" s="232">
        <f>O135*H135</f>
        <v>0</v>
      </c>
      <c r="Q135" s="232">
        <v>0.00089999999999999998</v>
      </c>
      <c r="R135" s="232">
        <f>Q135*H135</f>
        <v>0.00089999999999999998</v>
      </c>
      <c r="S135" s="232">
        <v>0</v>
      </c>
      <c r="T135" s="233">
        <f>S135*H135</f>
        <v>0</v>
      </c>
      <c r="AR135" s="234" t="s">
        <v>277</v>
      </c>
      <c r="AT135" s="234" t="s">
        <v>274</v>
      </c>
      <c r="AU135" s="234" t="s">
        <v>87</v>
      </c>
      <c r="AY135" s="15" t="s">
        <v>134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5" t="s">
        <v>87</v>
      </c>
      <c r="BK135" s="235">
        <f>ROUND(I135*H135,2)</f>
        <v>0</v>
      </c>
      <c r="BL135" s="15" t="s">
        <v>212</v>
      </c>
      <c r="BM135" s="234" t="s">
        <v>497</v>
      </c>
    </row>
    <row r="136" s="1" customFormat="1" ht="16.5" customHeight="1">
      <c r="B136" s="36"/>
      <c r="C136" s="261" t="s">
        <v>194</v>
      </c>
      <c r="D136" s="261" t="s">
        <v>274</v>
      </c>
      <c r="E136" s="262" t="s">
        <v>498</v>
      </c>
      <c r="F136" s="263" t="s">
        <v>499</v>
      </c>
      <c r="G136" s="264" t="s">
        <v>148</v>
      </c>
      <c r="H136" s="265">
        <v>1</v>
      </c>
      <c r="I136" s="266"/>
      <c r="J136" s="267">
        <f>ROUND(I136*H136,2)</f>
        <v>0</v>
      </c>
      <c r="K136" s="263" t="s">
        <v>474</v>
      </c>
      <c r="L136" s="268"/>
      <c r="M136" s="269" t="s">
        <v>1</v>
      </c>
      <c r="N136" s="270" t="s">
        <v>43</v>
      </c>
      <c r="O136" s="84"/>
      <c r="P136" s="232">
        <f>O136*H136</f>
        <v>0</v>
      </c>
      <c r="Q136" s="232">
        <v>0.00033</v>
      </c>
      <c r="R136" s="232">
        <f>Q136*H136</f>
        <v>0.00033</v>
      </c>
      <c r="S136" s="232">
        <v>0</v>
      </c>
      <c r="T136" s="233">
        <f>S136*H136</f>
        <v>0</v>
      </c>
      <c r="AR136" s="234" t="s">
        <v>277</v>
      </c>
      <c r="AT136" s="234" t="s">
        <v>274</v>
      </c>
      <c r="AU136" s="234" t="s">
        <v>87</v>
      </c>
      <c r="AY136" s="15" t="s">
        <v>134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5" t="s">
        <v>87</v>
      </c>
      <c r="BK136" s="235">
        <f>ROUND(I136*H136,2)</f>
        <v>0</v>
      </c>
      <c r="BL136" s="15" t="s">
        <v>212</v>
      </c>
      <c r="BM136" s="234" t="s">
        <v>500</v>
      </c>
    </row>
    <row r="137" s="1" customFormat="1" ht="24" customHeight="1">
      <c r="B137" s="36"/>
      <c r="C137" s="223" t="s">
        <v>198</v>
      </c>
      <c r="D137" s="223" t="s">
        <v>137</v>
      </c>
      <c r="E137" s="224" t="s">
        <v>501</v>
      </c>
      <c r="F137" s="225" t="s">
        <v>502</v>
      </c>
      <c r="G137" s="226" t="s">
        <v>300</v>
      </c>
      <c r="H137" s="227">
        <v>9</v>
      </c>
      <c r="I137" s="228"/>
      <c r="J137" s="229">
        <f>ROUND(I137*H137,2)</f>
        <v>0</v>
      </c>
      <c r="K137" s="225" t="s">
        <v>474</v>
      </c>
      <c r="L137" s="41"/>
      <c r="M137" s="230" t="s">
        <v>1</v>
      </c>
      <c r="N137" s="231" t="s">
        <v>43</v>
      </c>
      <c r="O137" s="84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212</v>
      </c>
      <c r="AT137" s="234" t="s">
        <v>137</v>
      </c>
      <c r="AU137" s="234" t="s">
        <v>87</v>
      </c>
      <c r="AY137" s="15" t="s">
        <v>134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5" t="s">
        <v>87</v>
      </c>
      <c r="BK137" s="235">
        <f>ROUND(I137*H137,2)</f>
        <v>0</v>
      </c>
      <c r="BL137" s="15" t="s">
        <v>212</v>
      </c>
      <c r="BM137" s="234" t="s">
        <v>503</v>
      </c>
    </row>
    <row r="138" s="1" customFormat="1" ht="24" customHeight="1">
      <c r="B138" s="36"/>
      <c r="C138" s="223" t="s">
        <v>205</v>
      </c>
      <c r="D138" s="223" t="s">
        <v>137</v>
      </c>
      <c r="E138" s="224" t="s">
        <v>504</v>
      </c>
      <c r="F138" s="225" t="s">
        <v>505</v>
      </c>
      <c r="G138" s="226" t="s">
        <v>192</v>
      </c>
      <c r="H138" s="227">
        <v>0.0089999999999999993</v>
      </c>
      <c r="I138" s="228"/>
      <c r="J138" s="229">
        <f>ROUND(I138*H138,2)</f>
        <v>0</v>
      </c>
      <c r="K138" s="225" t="s">
        <v>140</v>
      </c>
      <c r="L138" s="41"/>
      <c r="M138" s="230" t="s">
        <v>1</v>
      </c>
      <c r="N138" s="231" t="s">
        <v>43</v>
      </c>
      <c r="O138" s="84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AR138" s="234" t="s">
        <v>212</v>
      </c>
      <c r="AT138" s="234" t="s">
        <v>137</v>
      </c>
      <c r="AU138" s="234" t="s">
        <v>87</v>
      </c>
      <c r="AY138" s="15" t="s">
        <v>134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5" t="s">
        <v>87</v>
      </c>
      <c r="BK138" s="235">
        <f>ROUND(I138*H138,2)</f>
        <v>0</v>
      </c>
      <c r="BL138" s="15" t="s">
        <v>212</v>
      </c>
      <c r="BM138" s="234" t="s">
        <v>506</v>
      </c>
    </row>
    <row r="139" s="11" customFormat="1" ht="22.8" customHeight="1">
      <c r="B139" s="207"/>
      <c r="C139" s="208"/>
      <c r="D139" s="209" t="s">
        <v>76</v>
      </c>
      <c r="E139" s="221" t="s">
        <v>507</v>
      </c>
      <c r="F139" s="221" t="s">
        <v>508</v>
      </c>
      <c r="G139" s="208"/>
      <c r="H139" s="208"/>
      <c r="I139" s="211"/>
      <c r="J139" s="222">
        <f>BK139</f>
        <v>0</v>
      </c>
      <c r="K139" s="208"/>
      <c r="L139" s="213"/>
      <c r="M139" s="214"/>
      <c r="N139" s="215"/>
      <c r="O139" s="215"/>
      <c r="P139" s="216">
        <f>SUM(P140:P154)</f>
        <v>0</v>
      </c>
      <c r="Q139" s="215"/>
      <c r="R139" s="216">
        <f>SUM(R140:R154)</f>
        <v>0.0096200000000000001</v>
      </c>
      <c r="S139" s="215"/>
      <c r="T139" s="217">
        <f>SUM(T140:T154)</f>
        <v>0.01491</v>
      </c>
      <c r="AR139" s="218" t="s">
        <v>87</v>
      </c>
      <c r="AT139" s="219" t="s">
        <v>76</v>
      </c>
      <c r="AU139" s="219" t="s">
        <v>85</v>
      </c>
      <c r="AY139" s="218" t="s">
        <v>134</v>
      </c>
      <c r="BK139" s="220">
        <f>SUM(BK140:BK154)</f>
        <v>0</v>
      </c>
    </row>
    <row r="140" s="1" customFormat="1" ht="16.5" customHeight="1">
      <c r="B140" s="36"/>
      <c r="C140" s="223" t="s">
        <v>8</v>
      </c>
      <c r="D140" s="223" t="s">
        <v>137</v>
      </c>
      <c r="E140" s="224" t="s">
        <v>509</v>
      </c>
      <c r="F140" s="225" t="s">
        <v>510</v>
      </c>
      <c r="G140" s="226" t="s">
        <v>300</v>
      </c>
      <c r="H140" s="227">
        <v>7</v>
      </c>
      <c r="I140" s="228"/>
      <c r="J140" s="229">
        <f>ROUND(I140*H140,2)</f>
        <v>0</v>
      </c>
      <c r="K140" s="225" t="s">
        <v>140</v>
      </c>
      <c r="L140" s="41"/>
      <c r="M140" s="230" t="s">
        <v>1</v>
      </c>
      <c r="N140" s="231" t="s">
        <v>43</v>
      </c>
      <c r="O140" s="84"/>
      <c r="P140" s="232">
        <f>O140*H140</f>
        <v>0</v>
      </c>
      <c r="Q140" s="232">
        <v>0</v>
      </c>
      <c r="R140" s="232">
        <f>Q140*H140</f>
        <v>0</v>
      </c>
      <c r="S140" s="232">
        <v>0.0021299999999999999</v>
      </c>
      <c r="T140" s="233">
        <f>S140*H140</f>
        <v>0.01491</v>
      </c>
      <c r="AR140" s="234" t="s">
        <v>212</v>
      </c>
      <c r="AT140" s="234" t="s">
        <v>137</v>
      </c>
      <c r="AU140" s="234" t="s">
        <v>87</v>
      </c>
      <c r="AY140" s="15" t="s">
        <v>134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5" t="s">
        <v>87</v>
      </c>
      <c r="BK140" s="235">
        <f>ROUND(I140*H140,2)</f>
        <v>0</v>
      </c>
      <c r="BL140" s="15" t="s">
        <v>212</v>
      </c>
      <c r="BM140" s="234" t="s">
        <v>511</v>
      </c>
    </row>
    <row r="141" s="1" customFormat="1" ht="16.5" customHeight="1">
      <c r="B141" s="36"/>
      <c r="C141" s="223" t="s">
        <v>212</v>
      </c>
      <c r="D141" s="223" t="s">
        <v>137</v>
      </c>
      <c r="E141" s="224" t="s">
        <v>512</v>
      </c>
      <c r="F141" s="225" t="s">
        <v>513</v>
      </c>
      <c r="G141" s="226" t="s">
        <v>148</v>
      </c>
      <c r="H141" s="227">
        <v>2</v>
      </c>
      <c r="I141" s="228"/>
      <c r="J141" s="229">
        <f>ROUND(I141*H141,2)</f>
        <v>0</v>
      </c>
      <c r="K141" s="225" t="s">
        <v>140</v>
      </c>
      <c r="L141" s="41"/>
      <c r="M141" s="230" t="s">
        <v>1</v>
      </c>
      <c r="N141" s="231" t="s">
        <v>43</v>
      </c>
      <c r="O141" s="84"/>
      <c r="P141" s="232">
        <f>O141*H141</f>
        <v>0</v>
      </c>
      <c r="Q141" s="232">
        <v>0.0011999999999999999</v>
      </c>
      <c r="R141" s="232">
        <f>Q141*H141</f>
        <v>0.0023999999999999998</v>
      </c>
      <c r="S141" s="232">
        <v>0</v>
      </c>
      <c r="T141" s="233">
        <f>S141*H141</f>
        <v>0</v>
      </c>
      <c r="AR141" s="234" t="s">
        <v>212</v>
      </c>
      <c r="AT141" s="234" t="s">
        <v>137</v>
      </c>
      <c r="AU141" s="234" t="s">
        <v>87</v>
      </c>
      <c r="AY141" s="15" t="s">
        <v>134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5" t="s">
        <v>87</v>
      </c>
      <c r="BK141" s="235">
        <f>ROUND(I141*H141,2)</f>
        <v>0</v>
      </c>
      <c r="BL141" s="15" t="s">
        <v>212</v>
      </c>
      <c r="BM141" s="234" t="s">
        <v>514</v>
      </c>
    </row>
    <row r="142" s="1" customFormat="1" ht="24" customHeight="1">
      <c r="B142" s="36"/>
      <c r="C142" s="223" t="s">
        <v>217</v>
      </c>
      <c r="D142" s="223" t="s">
        <v>137</v>
      </c>
      <c r="E142" s="224" t="s">
        <v>515</v>
      </c>
      <c r="F142" s="225" t="s">
        <v>516</v>
      </c>
      <c r="G142" s="226" t="s">
        <v>300</v>
      </c>
      <c r="H142" s="227">
        <v>4</v>
      </c>
      <c r="I142" s="228"/>
      <c r="J142" s="229">
        <f>ROUND(I142*H142,2)</f>
        <v>0</v>
      </c>
      <c r="K142" s="225" t="s">
        <v>474</v>
      </c>
      <c r="L142" s="41"/>
      <c r="M142" s="230" t="s">
        <v>1</v>
      </c>
      <c r="N142" s="231" t="s">
        <v>43</v>
      </c>
      <c r="O142" s="84"/>
      <c r="P142" s="232">
        <f>O142*H142</f>
        <v>0</v>
      </c>
      <c r="Q142" s="232">
        <v>3.0000000000000001E-05</v>
      </c>
      <c r="R142" s="232">
        <f>Q142*H142</f>
        <v>0.00012</v>
      </c>
      <c r="S142" s="232">
        <v>0</v>
      </c>
      <c r="T142" s="233">
        <f>S142*H142</f>
        <v>0</v>
      </c>
      <c r="AR142" s="234" t="s">
        <v>212</v>
      </c>
      <c r="AT142" s="234" t="s">
        <v>137</v>
      </c>
      <c r="AU142" s="234" t="s">
        <v>87</v>
      </c>
      <c r="AY142" s="15" t="s">
        <v>134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5" t="s">
        <v>87</v>
      </c>
      <c r="BK142" s="235">
        <f>ROUND(I142*H142,2)</f>
        <v>0</v>
      </c>
      <c r="BL142" s="15" t="s">
        <v>212</v>
      </c>
      <c r="BM142" s="234" t="s">
        <v>517</v>
      </c>
    </row>
    <row r="143" s="1" customFormat="1" ht="36" customHeight="1">
      <c r="B143" s="36"/>
      <c r="C143" s="223" t="s">
        <v>226</v>
      </c>
      <c r="D143" s="223" t="s">
        <v>137</v>
      </c>
      <c r="E143" s="224" t="s">
        <v>518</v>
      </c>
      <c r="F143" s="225" t="s">
        <v>519</v>
      </c>
      <c r="G143" s="226" t="s">
        <v>300</v>
      </c>
      <c r="H143" s="227">
        <v>4</v>
      </c>
      <c r="I143" s="228"/>
      <c r="J143" s="229">
        <f>ROUND(I143*H143,2)</f>
        <v>0</v>
      </c>
      <c r="K143" s="225" t="s">
        <v>140</v>
      </c>
      <c r="L143" s="41"/>
      <c r="M143" s="230" t="s">
        <v>1</v>
      </c>
      <c r="N143" s="231" t="s">
        <v>43</v>
      </c>
      <c r="O143" s="84"/>
      <c r="P143" s="232">
        <f>O143*H143</f>
        <v>0</v>
      </c>
      <c r="Q143" s="232">
        <v>6.9999999999999994E-05</v>
      </c>
      <c r="R143" s="232">
        <f>Q143*H143</f>
        <v>0.00027999999999999998</v>
      </c>
      <c r="S143" s="232">
        <v>0</v>
      </c>
      <c r="T143" s="233">
        <f>S143*H143</f>
        <v>0</v>
      </c>
      <c r="AR143" s="234" t="s">
        <v>212</v>
      </c>
      <c r="AT143" s="234" t="s">
        <v>137</v>
      </c>
      <c r="AU143" s="234" t="s">
        <v>87</v>
      </c>
      <c r="AY143" s="15" t="s">
        <v>134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5" t="s">
        <v>87</v>
      </c>
      <c r="BK143" s="235">
        <f>ROUND(I143*H143,2)</f>
        <v>0</v>
      </c>
      <c r="BL143" s="15" t="s">
        <v>212</v>
      </c>
      <c r="BM143" s="234" t="s">
        <v>520</v>
      </c>
    </row>
    <row r="144" s="1" customFormat="1" ht="36" customHeight="1">
      <c r="B144" s="36"/>
      <c r="C144" s="223" t="s">
        <v>234</v>
      </c>
      <c r="D144" s="223" t="s">
        <v>137</v>
      </c>
      <c r="E144" s="224" t="s">
        <v>521</v>
      </c>
      <c r="F144" s="225" t="s">
        <v>522</v>
      </c>
      <c r="G144" s="226" t="s">
        <v>300</v>
      </c>
      <c r="H144" s="227">
        <v>2</v>
      </c>
      <c r="I144" s="228"/>
      <c r="J144" s="229">
        <f>ROUND(I144*H144,2)</f>
        <v>0</v>
      </c>
      <c r="K144" s="225" t="s">
        <v>140</v>
      </c>
      <c r="L144" s="41"/>
      <c r="M144" s="230" t="s">
        <v>1</v>
      </c>
      <c r="N144" s="231" t="s">
        <v>43</v>
      </c>
      <c r="O144" s="84"/>
      <c r="P144" s="232">
        <f>O144*H144</f>
        <v>0</v>
      </c>
      <c r="Q144" s="232">
        <v>9.0000000000000006E-05</v>
      </c>
      <c r="R144" s="232">
        <f>Q144*H144</f>
        <v>0.00018000000000000001</v>
      </c>
      <c r="S144" s="232">
        <v>0</v>
      </c>
      <c r="T144" s="233">
        <f>S144*H144</f>
        <v>0</v>
      </c>
      <c r="AR144" s="234" t="s">
        <v>212</v>
      </c>
      <c r="AT144" s="234" t="s">
        <v>137</v>
      </c>
      <c r="AU144" s="234" t="s">
        <v>87</v>
      </c>
      <c r="AY144" s="15" t="s">
        <v>134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5" t="s">
        <v>87</v>
      </c>
      <c r="BK144" s="235">
        <f>ROUND(I144*H144,2)</f>
        <v>0</v>
      </c>
      <c r="BL144" s="15" t="s">
        <v>212</v>
      </c>
      <c r="BM144" s="234" t="s">
        <v>523</v>
      </c>
    </row>
    <row r="145" s="1" customFormat="1" ht="16.5" customHeight="1">
      <c r="B145" s="36"/>
      <c r="C145" s="223" t="s">
        <v>239</v>
      </c>
      <c r="D145" s="223" t="s">
        <v>137</v>
      </c>
      <c r="E145" s="224" t="s">
        <v>524</v>
      </c>
      <c r="F145" s="225" t="s">
        <v>525</v>
      </c>
      <c r="G145" s="226" t="s">
        <v>148</v>
      </c>
      <c r="H145" s="227">
        <v>3</v>
      </c>
      <c r="I145" s="228"/>
      <c r="J145" s="229">
        <f>ROUND(I145*H145,2)</f>
        <v>0</v>
      </c>
      <c r="K145" s="225" t="s">
        <v>140</v>
      </c>
      <c r="L145" s="41"/>
      <c r="M145" s="230" t="s">
        <v>1</v>
      </c>
      <c r="N145" s="231" t="s">
        <v>43</v>
      </c>
      <c r="O145" s="84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AR145" s="234" t="s">
        <v>212</v>
      </c>
      <c r="AT145" s="234" t="s">
        <v>137</v>
      </c>
      <c r="AU145" s="234" t="s">
        <v>87</v>
      </c>
      <c r="AY145" s="15" t="s">
        <v>134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5" t="s">
        <v>87</v>
      </c>
      <c r="BK145" s="235">
        <f>ROUND(I145*H145,2)</f>
        <v>0</v>
      </c>
      <c r="BL145" s="15" t="s">
        <v>212</v>
      </c>
      <c r="BM145" s="234" t="s">
        <v>526</v>
      </c>
    </row>
    <row r="146" s="1" customFormat="1" ht="24" customHeight="1">
      <c r="B146" s="36"/>
      <c r="C146" s="223" t="s">
        <v>7</v>
      </c>
      <c r="D146" s="223" t="s">
        <v>137</v>
      </c>
      <c r="E146" s="224" t="s">
        <v>527</v>
      </c>
      <c r="F146" s="225" t="s">
        <v>528</v>
      </c>
      <c r="G146" s="226" t="s">
        <v>148</v>
      </c>
      <c r="H146" s="227">
        <v>2</v>
      </c>
      <c r="I146" s="228"/>
      <c r="J146" s="229">
        <f>ROUND(I146*H146,2)</f>
        <v>0</v>
      </c>
      <c r="K146" s="225" t="s">
        <v>140</v>
      </c>
      <c r="L146" s="41"/>
      <c r="M146" s="230" t="s">
        <v>1</v>
      </c>
      <c r="N146" s="231" t="s">
        <v>43</v>
      </c>
      <c r="O146" s="84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AR146" s="234" t="s">
        <v>212</v>
      </c>
      <c r="AT146" s="234" t="s">
        <v>137</v>
      </c>
      <c r="AU146" s="234" t="s">
        <v>87</v>
      </c>
      <c r="AY146" s="15" t="s">
        <v>134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5" t="s">
        <v>87</v>
      </c>
      <c r="BK146" s="235">
        <f>ROUND(I146*H146,2)</f>
        <v>0</v>
      </c>
      <c r="BL146" s="15" t="s">
        <v>212</v>
      </c>
      <c r="BM146" s="234" t="s">
        <v>529</v>
      </c>
    </row>
    <row r="147" s="1" customFormat="1" ht="24" customHeight="1">
      <c r="B147" s="36"/>
      <c r="C147" s="223" t="s">
        <v>246</v>
      </c>
      <c r="D147" s="223" t="s">
        <v>137</v>
      </c>
      <c r="E147" s="224" t="s">
        <v>530</v>
      </c>
      <c r="F147" s="225" t="s">
        <v>531</v>
      </c>
      <c r="G147" s="226" t="s">
        <v>148</v>
      </c>
      <c r="H147" s="227">
        <v>5</v>
      </c>
      <c r="I147" s="228"/>
      <c r="J147" s="229">
        <f>ROUND(I147*H147,2)</f>
        <v>0</v>
      </c>
      <c r="K147" s="225" t="s">
        <v>474</v>
      </c>
      <c r="L147" s="41"/>
      <c r="M147" s="230" t="s">
        <v>1</v>
      </c>
      <c r="N147" s="231" t="s">
        <v>43</v>
      </c>
      <c r="O147" s="84"/>
      <c r="P147" s="232">
        <f>O147*H147</f>
        <v>0</v>
      </c>
      <c r="Q147" s="232">
        <v>0.00017000000000000001</v>
      </c>
      <c r="R147" s="232">
        <f>Q147*H147</f>
        <v>0.00085000000000000006</v>
      </c>
      <c r="S147" s="232">
        <v>0</v>
      </c>
      <c r="T147" s="233">
        <f>S147*H147</f>
        <v>0</v>
      </c>
      <c r="AR147" s="234" t="s">
        <v>212</v>
      </c>
      <c r="AT147" s="234" t="s">
        <v>137</v>
      </c>
      <c r="AU147" s="234" t="s">
        <v>87</v>
      </c>
      <c r="AY147" s="15" t="s">
        <v>134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5" t="s">
        <v>87</v>
      </c>
      <c r="BK147" s="235">
        <f>ROUND(I147*H147,2)</f>
        <v>0</v>
      </c>
      <c r="BL147" s="15" t="s">
        <v>212</v>
      </c>
      <c r="BM147" s="234" t="s">
        <v>532</v>
      </c>
    </row>
    <row r="148" s="1" customFormat="1" ht="24" customHeight="1">
      <c r="B148" s="36"/>
      <c r="C148" s="223" t="s">
        <v>250</v>
      </c>
      <c r="D148" s="223" t="s">
        <v>137</v>
      </c>
      <c r="E148" s="224" t="s">
        <v>533</v>
      </c>
      <c r="F148" s="225" t="s">
        <v>534</v>
      </c>
      <c r="G148" s="226" t="s">
        <v>148</v>
      </c>
      <c r="H148" s="227">
        <v>1</v>
      </c>
      <c r="I148" s="228"/>
      <c r="J148" s="229">
        <f>ROUND(I148*H148,2)</f>
        <v>0</v>
      </c>
      <c r="K148" s="225" t="s">
        <v>140</v>
      </c>
      <c r="L148" s="41"/>
      <c r="M148" s="230" t="s">
        <v>1</v>
      </c>
      <c r="N148" s="231" t="s">
        <v>43</v>
      </c>
      <c r="O148" s="84"/>
      <c r="P148" s="232">
        <f>O148*H148</f>
        <v>0</v>
      </c>
      <c r="Q148" s="232">
        <v>0.00056999999999999998</v>
      </c>
      <c r="R148" s="232">
        <f>Q148*H148</f>
        <v>0.00056999999999999998</v>
      </c>
      <c r="S148" s="232">
        <v>0</v>
      </c>
      <c r="T148" s="233">
        <f>S148*H148</f>
        <v>0</v>
      </c>
      <c r="AR148" s="234" t="s">
        <v>212</v>
      </c>
      <c r="AT148" s="234" t="s">
        <v>137</v>
      </c>
      <c r="AU148" s="234" t="s">
        <v>87</v>
      </c>
      <c r="AY148" s="15" t="s">
        <v>134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5" t="s">
        <v>87</v>
      </c>
      <c r="BK148" s="235">
        <f>ROUND(I148*H148,2)</f>
        <v>0</v>
      </c>
      <c r="BL148" s="15" t="s">
        <v>212</v>
      </c>
      <c r="BM148" s="234" t="s">
        <v>535</v>
      </c>
    </row>
    <row r="149" s="1" customFormat="1" ht="24" customHeight="1">
      <c r="B149" s="36"/>
      <c r="C149" s="223" t="s">
        <v>254</v>
      </c>
      <c r="D149" s="223" t="s">
        <v>137</v>
      </c>
      <c r="E149" s="224" t="s">
        <v>536</v>
      </c>
      <c r="F149" s="225" t="s">
        <v>537</v>
      </c>
      <c r="G149" s="226" t="s">
        <v>148</v>
      </c>
      <c r="H149" s="227">
        <v>2</v>
      </c>
      <c r="I149" s="228"/>
      <c r="J149" s="229">
        <f>ROUND(I149*H149,2)</f>
        <v>0</v>
      </c>
      <c r="K149" s="225" t="s">
        <v>474</v>
      </c>
      <c r="L149" s="41"/>
      <c r="M149" s="230" t="s">
        <v>1</v>
      </c>
      <c r="N149" s="231" t="s">
        <v>43</v>
      </c>
      <c r="O149" s="84"/>
      <c r="P149" s="232">
        <f>O149*H149</f>
        <v>0</v>
      </c>
      <c r="Q149" s="232">
        <v>0.00023000000000000001</v>
      </c>
      <c r="R149" s="232">
        <f>Q149*H149</f>
        <v>0.00046000000000000001</v>
      </c>
      <c r="S149" s="232">
        <v>0</v>
      </c>
      <c r="T149" s="233">
        <f>S149*H149</f>
        <v>0</v>
      </c>
      <c r="AR149" s="234" t="s">
        <v>212</v>
      </c>
      <c r="AT149" s="234" t="s">
        <v>137</v>
      </c>
      <c r="AU149" s="234" t="s">
        <v>87</v>
      </c>
      <c r="AY149" s="15" t="s">
        <v>134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5" t="s">
        <v>87</v>
      </c>
      <c r="BK149" s="235">
        <f>ROUND(I149*H149,2)</f>
        <v>0</v>
      </c>
      <c r="BL149" s="15" t="s">
        <v>212</v>
      </c>
      <c r="BM149" s="234" t="s">
        <v>538</v>
      </c>
    </row>
    <row r="150" s="1" customFormat="1" ht="16.5" customHeight="1">
      <c r="B150" s="36"/>
      <c r="C150" s="223" t="s">
        <v>258</v>
      </c>
      <c r="D150" s="223" t="s">
        <v>137</v>
      </c>
      <c r="E150" s="224" t="s">
        <v>539</v>
      </c>
      <c r="F150" s="225" t="s">
        <v>540</v>
      </c>
      <c r="G150" s="226" t="s">
        <v>300</v>
      </c>
      <c r="H150" s="227">
        <v>9</v>
      </c>
      <c r="I150" s="228"/>
      <c r="J150" s="229">
        <f>ROUND(I150*H150,2)</f>
        <v>0</v>
      </c>
      <c r="K150" s="225" t="s">
        <v>474</v>
      </c>
      <c r="L150" s="41"/>
      <c r="M150" s="230" t="s">
        <v>1</v>
      </c>
      <c r="N150" s="231" t="s">
        <v>43</v>
      </c>
      <c r="O150" s="84"/>
      <c r="P150" s="232">
        <f>O150*H150</f>
        <v>0</v>
      </c>
      <c r="Q150" s="232">
        <v>0.00019000000000000001</v>
      </c>
      <c r="R150" s="232">
        <f>Q150*H150</f>
        <v>0.0017100000000000002</v>
      </c>
      <c r="S150" s="232">
        <v>0</v>
      </c>
      <c r="T150" s="233">
        <f>S150*H150</f>
        <v>0</v>
      </c>
      <c r="AR150" s="234" t="s">
        <v>212</v>
      </c>
      <c r="AT150" s="234" t="s">
        <v>137</v>
      </c>
      <c r="AU150" s="234" t="s">
        <v>87</v>
      </c>
      <c r="AY150" s="15" t="s">
        <v>134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5" t="s">
        <v>87</v>
      </c>
      <c r="BK150" s="235">
        <f>ROUND(I150*H150,2)</f>
        <v>0</v>
      </c>
      <c r="BL150" s="15" t="s">
        <v>212</v>
      </c>
      <c r="BM150" s="234" t="s">
        <v>541</v>
      </c>
    </row>
    <row r="151" s="1" customFormat="1" ht="16.5" customHeight="1">
      <c r="B151" s="36"/>
      <c r="C151" s="223" t="s">
        <v>264</v>
      </c>
      <c r="D151" s="223" t="s">
        <v>137</v>
      </c>
      <c r="E151" s="224" t="s">
        <v>542</v>
      </c>
      <c r="F151" s="225" t="s">
        <v>543</v>
      </c>
      <c r="G151" s="226" t="s">
        <v>300</v>
      </c>
      <c r="H151" s="227">
        <v>9</v>
      </c>
      <c r="I151" s="228"/>
      <c r="J151" s="229">
        <f>ROUND(I151*H151,2)</f>
        <v>0</v>
      </c>
      <c r="K151" s="225" t="s">
        <v>140</v>
      </c>
      <c r="L151" s="41"/>
      <c r="M151" s="230" t="s">
        <v>1</v>
      </c>
      <c r="N151" s="231" t="s">
        <v>43</v>
      </c>
      <c r="O151" s="84"/>
      <c r="P151" s="232">
        <f>O151*H151</f>
        <v>0</v>
      </c>
      <c r="Q151" s="232">
        <v>1.0000000000000001E-05</v>
      </c>
      <c r="R151" s="232">
        <f>Q151*H151</f>
        <v>9.0000000000000006E-05</v>
      </c>
      <c r="S151" s="232">
        <v>0</v>
      </c>
      <c r="T151" s="233">
        <f>S151*H151</f>
        <v>0</v>
      </c>
      <c r="AR151" s="234" t="s">
        <v>212</v>
      </c>
      <c r="AT151" s="234" t="s">
        <v>137</v>
      </c>
      <c r="AU151" s="234" t="s">
        <v>87</v>
      </c>
      <c r="AY151" s="15" t="s">
        <v>134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5" t="s">
        <v>87</v>
      </c>
      <c r="BK151" s="235">
        <f>ROUND(I151*H151,2)</f>
        <v>0</v>
      </c>
      <c r="BL151" s="15" t="s">
        <v>212</v>
      </c>
      <c r="BM151" s="234" t="s">
        <v>544</v>
      </c>
    </row>
    <row r="152" s="1" customFormat="1" ht="24" customHeight="1">
      <c r="B152" s="36"/>
      <c r="C152" s="223" t="s">
        <v>269</v>
      </c>
      <c r="D152" s="223" t="s">
        <v>137</v>
      </c>
      <c r="E152" s="224" t="s">
        <v>545</v>
      </c>
      <c r="F152" s="225" t="s">
        <v>546</v>
      </c>
      <c r="G152" s="226" t="s">
        <v>300</v>
      </c>
      <c r="H152" s="227">
        <v>7</v>
      </c>
      <c r="I152" s="228"/>
      <c r="J152" s="229">
        <f>ROUND(I152*H152,2)</f>
        <v>0</v>
      </c>
      <c r="K152" s="225" t="s">
        <v>140</v>
      </c>
      <c r="L152" s="41"/>
      <c r="M152" s="230" t="s">
        <v>1</v>
      </c>
      <c r="N152" s="231" t="s">
        <v>43</v>
      </c>
      <c r="O152" s="84"/>
      <c r="P152" s="232">
        <f>O152*H152</f>
        <v>0</v>
      </c>
      <c r="Q152" s="232">
        <v>0.00025999999999999998</v>
      </c>
      <c r="R152" s="232">
        <f>Q152*H152</f>
        <v>0.0018199999999999998</v>
      </c>
      <c r="S152" s="232">
        <v>0</v>
      </c>
      <c r="T152" s="233">
        <f>S152*H152</f>
        <v>0</v>
      </c>
      <c r="AR152" s="234" t="s">
        <v>212</v>
      </c>
      <c r="AT152" s="234" t="s">
        <v>137</v>
      </c>
      <c r="AU152" s="234" t="s">
        <v>87</v>
      </c>
      <c r="AY152" s="15" t="s">
        <v>134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5" t="s">
        <v>87</v>
      </c>
      <c r="BK152" s="235">
        <f>ROUND(I152*H152,2)</f>
        <v>0</v>
      </c>
      <c r="BL152" s="15" t="s">
        <v>212</v>
      </c>
      <c r="BM152" s="234" t="s">
        <v>547</v>
      </c>
    </row>
    <row r="153" s="1" customFormat="1" ht="24" customHeight="1">
      <c r="B153" s="36"/>
      <c r="C153" s="223" t="s">
        <v>273</v>
      </c>
      <c r="D153" s="223" t="s">
        <v>137</v>
      </c>
      <c r="E153" s="224" t="s">
        <v>548</v>
      </c>
      <c r="F153" s="225" t="s">
        <v>549</v>
      </c>
      <c r="G153" s="226" t="s">
        <v>300</v>
      </c>
      <c r="H153" s="227">
        <v>2</v>
      </c>
      <c r="I153" s="228"/>
      <c r="J153" s="229">
        <f>ROUND(I153*H153,2)</f>
        <v>0</v>
      </c>
      <c r="K153" s="225" t="s">
        <v>140</v>
      </c>
      <c r="L153" s="41"/>
      <c r="M153" s="230" t="s">
        <v>1</v>
      </c>
      <c r="N153" s="231" t="s">
        <v>43</v>
      </c>
      <c r="O153" s="84"/>
      <c r="P153" s="232">
        <f>O153*H153</f>
        <v>0</v>
      </c>
      <c r="Q153" s="232">
        <v>0.00056999999999999998</v>
      </c>
      <c r="R153" s="232">
        <f>Q153*H153</f>
        <v>0.00114</v>
      </c>
      <c r="S153" s="232">
        <v>0</v>
      </c>
      <c r="T153" s="233">
        <f>S153*H153</f>
        <v>0</v>
      </c>
      <c r="AR153" s="234" t="s">
        <v>212</v>
      </c>
      <c r="AT153" s="234" t="s">
        <v>137</v>
      </c>
      <c r="AU153" s="234" t="s">
        <v>87</v>
      </c>
      <c r="AY153" s="15" t="s">
        <v>134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5" t="s">
        <v>87</v>
      </c>
      <c r="BK153" s="235">
        <f>ROUND(I153*H153,2)</f>
        <v>0</v>
      </c>
      <c r="BL153" s="15" t="s">
        <v>212</v>
      </c>
      <c r="BM153" s="234" t="s">
        <v>550</v>
      </c>
    </row>
    <row r="154" s="1" customFormat="1" ht="24" customHeight="1">
      <c r="B154" s="36"/>
      <c r="C154" s="223" t="s">
        <v>279</v>
      </c>
      <c r="D154" s="223" t="s">
        <v>137</v>
      </c>
      <c r="E154" s="224" t="s">
        <v>551</v>
      </c>
      <c r="F154" s="225" t="s">
        <v>552</v>
      </c>
      <c r="G154" s="226" t="s">
        <v>192</v>
      </c>
      <c r="H154" s="227">
        <v>0.01</v>
      </c>
      <c r="I154" s="228"/>
      <c r="J154" s="229">
        <f>ROUND(I154*H154,2)</f>
        <v>0</v>
      </c>
      <c r="K154" s="225" t="s">
        <v>140</v>
      </c>
      <c r="L154" s="41"/>
      <c r="M154" s="230" t="s">
        <v>1</v>
      </c>
      <c r="N154" s="231" t="s">
        <v>43</v>
      </c>
      <c r="O154" s="84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AR154" s="234" t="s">
        <v>212</v>
      </c>
      <c r="AT154" s="234" t="s">
        <v>137</v>
      </c>
      <c r="AU154" s="234" t="s">
        <v>87</v>
      </c>
      <c r="AY154" s="15" t="s">
        <v>134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5" t="s">
        <v>87</v>
      </c>
      <c r="BK154" s="235">
        <f>ROUND(I154*H154,2)</f>
        <v>0</v>
      </c>
      <c r="BL154" s="15" t="s">
        <v>212</v>
      </c>
      <c r="BM154" s="234" t="s">
        <v>553</v>
      </c>
    </row>
    <row r="155" s="11" customFormat="1" ht="22.8" customHeight="1">
      <c r="B155" s="207"/>
      <c r="C155" s="208"/>
      <c r="D155" s="209" t="s">
        <v>76</v>
      </c>
      <c r="E155" s="221" t="s">
        <v>232</v>
      </c>
      <c r="F155" s="221" t="s">
        <v>233</v>
      </c>
      <c r="G155" s="208"/>
      <c r="H155" s="208"/>
      <c r="I155" s="211"/>
      <c r="J155" s="222">
        <f>BK155</f>
        <v>0</v>
      </c>
      <c r="K155" s="208"/>
      <c r="L155" s="213"/>
      <c r="M155" s="214"/>
      <c r="N155" s="215"/>
      <c r="O155" s="215"/>
      <c r="P155" s="216">
        <f>SUM(P156:P174)</f>
        <v>0</v>
      </c>
      <c r="Q155" s="215"/>
      <c r="R155" s="216">
        <f>SUM(R156:R174)</f>
        <v>0.12198000000000001</v>
      </c>
      <c r="S155" s="215"/>
      <c r="T155" s="217">
        <f>SUM(T156:T174)</f>
        <v>0</v>
      </c>
      <c r="AR155" s="218" t="s">
        <v>87</v>
      </c>
      <c r="AT155" s="219" t="s">
        <v>76</v>
      </c>
      <c r="AU155" s="219" t="s">
        <v>85</v>
      </c>
      <c r="AY155" s="218" t="s">
        <v>134</v>
      </c>
      <c r="BK155" s="220">
        <f>SUM(BK156:BK174)</f>
        <v>0</v>
      </c>
    </row>
    <row r="156" s="1" customFormat="1" ht="16.5" customHeight="1">
      <c r="B156" s="36"/>
      <c r="C156" s="223" t="s">
        <v>283</v>
      </c>
      <c r="D156" s="223" t="s">
        <v>137</v>
      </c>
      <c r="E156" s="224" t="s">
        <v>554</v>
      </c>
      <c r="F156" s="225" t="s">
        <v>555</v>
      </c>
      <c r="G156" s="226" t="s">
        <v>148</v>
      </c>
      <c r="H156" s="227">
        <v>1</v>
      </c>
      <c r="I156" s="228"/>
      <c r="J156" s="229">
        <f>ROUND(I156*H156,2)</f>
        <v>0</v>
      </c>
      <c r="K156" s="225" t="s">
        <v>140</v>
      </c>
      <c r="L156" s="41"/>
      <c r="M156" s="230" t="s">
        <v>1</v>
      </c>
      <c r="N156" s="231" t="s">
        <v>43</v>
      </c>
      <c r="O156" s="84"/>
      <c r="P156" s="232">
        <f>O156*H156</f>
        <v>0</v>
      </c>
      <c r="Q156" s="232">
        <v>0.0024199999999999998</v>
      </c>
      <c r="R156" s="232">
        <f>Q156*H156</f>
        <v>0.0024199999999999998</v>
      </c>
      <c r="S156" s="232">
        <v>0</v>
      </c>
      <c r="T156" s="233">
        <f>S156*H156</f>
        <v>0</v>
      </c>
      <c r="AR156" s="234" t="s">
        <v>212</v>
      </c>
      <c r="AT156" s="234" t="s">
        <v>137</v>
      </c>
      <c r="AU156" s="234" t="s">
        <v>87</v>
      </c>
      <c r="AY156" s="15" t="s">
        <v>134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5" t="s">
        <v>87</v>
      </c>
      <c r="BK156" s="235">
        <f>ROUND(I156*H156,2)</f>
        <v>0</v>
      </c>
      <c r="BL156" s="15" t="s">
        <v>212</v>
      </c>
      <c r="BM156" s="234" t="s">
        <v>556</v>
      </c>
    </row>
    <row r="157" s="1" customFormat="1" ht="16.5" customHeight="1">
      <c r="B157" s="36"/>
      <c r="C157" s="261" t="s">
        <v>288</v>
      </c>
      <c r="D157" s="261" t="s">
        <v>274</v>
      </c>
      <c r="E157" s="262" t="s">
        <v>557</v>
      </c>
      <c r="F157" s="263" t="s">
        <v>558</v>
      </c>
      <c r="G157" s="264" t="s">
        <v>148</v>
      </c>
      <c r="H157" s="265">
        <v>1</v>
      </c>
      <c r="I157" s="266"/>
      <c r="J157" s="267">
        <f>ROUND(I157*H157,2)</f>
        <v>0</v>
      </c>
      <c r="K157" s="263" t="s">
        <v>1</v>
      </c>
      <c r="L157" s="268"/>
      <c r="M157" s="269" t="s">
        <v>1</v>
      </c>
      <c r="N157" s="270" t="s">
        <v>43</v>
      </c>
      <c r="O157" s="84"/>
      <c r="P157" s="232">
        <f>O157*H157</f>
        <v>0</v>
      </c>
      <c r="Q157" s="232">
        <v>0.025899999999999999</v>
      </c>
      <c r="R157" s="232">
        <f>Q157*H157</f>
        <v>0.025899999999999999</v>
      </c>
      <c r="S157" s="232">
        <v>0</v>
      </c>
      <c r="T157" s="233">
        <f>S157*H157</f>
        <v>0</v>
      </c>
      <c r="AR157" s="234" t="s">
        <v>277</v>
      </c>
      <c r="AT157" s="234" t="s">
        <v>274</v>
      </c>
      <c r="AU157" s="234" t="s">
        <v>87</v>
      </c>
      <c r="AY157" s="15" t="s">
        <v>134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5" t="s">
        <v>87</v>
      </c>
      <c r="BK157" s="235">
        <f>ROUND(I157*H157,2)</f>
        <v>0</v>
      </c>
      <c r="BL157" s="15" t="s">
        <v>212</v>
      </c>
      <c r="BM157" s="234" t="s">
        <v>559</v>
      </c>
    </row>
    <row r="158" s="1" customFormat="1" ht="24" customHeight="1">
      <c r="B158" s="36"/>
      <c r="C158" s="261" t="s">
        <v>277</v>
      </c>
      <c r="D158" s="261" t="s">
        <v>274</v>
      </c>
      <c r="E158" s="262" t="s">
        <v>560</v>
      </c>
      <c r="F158" s="263" t="s">
        <v>561</v>
      </c>
      <c r="G158" s="264" t="s">
        <v>148</v>
      </c>
      <c r="H158" s="265">
        <v>1</v>
      </c>
      <c r="I158" s="266"/>
      <c r="J158" s="267">
        <f>ROUND(I158*H158,2)</f>
        <v>0</v>
      </c>
      <c r="K158" s="263" t="s">
        <v>140</v>
      </c>
      <c r="L158" s="268"/>
      <c r="M158" s="269" t="s">
        <v>1</v>
      </c>
      <c r="N158" s="270" t="s">
        <v>43</v>
      </c>
      <c r="O158" s="84"/>
      <c r="P158" s="232">
        <f>O158*H158</f>
        <v>0</v>
      </c>
      <c r="Q158" s="232">
        <v>0.012999999999999999</v>
      </c>
      <c r="R158" s="232">
        <f>Q158*H158</f>
        <v>0.012999999999999999</v>
      </c>
      <c r="S158" s="232">
        <v>0</v>
      </c>
      <c r="T158" s="233">
        <f>S158*H158</f>
        <v>0</v>
      </c>
      <c r="AR158" s="234" t="s">
        <v>277</v>
      </c>
      <c r="AT158" s="234" t="s">
        <v>274</v>
      </c>
      <c r="AU158" s="234" t="s">
        <v>87</v>
      </c>
      <c r="AY158" s="15" t="s">
        <v>134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5" t="s">
        <v>87</v>
      </c>
      <c r="BK158" s="235">
        <f>ROUND(I158*H158,2)</f>
        <v>0</v>
      </c>
      <c r="BL158" s="15" t="s">
        <v>212</v>
      </c>
      <c r="BM158" s="234" t="s">
        <v>562</v>
      </c>
    </row>
    <row r="159" s="1" customFormat="1" ht="16.5" customHeight="1">
      <c r="B159" s="36"/>
      <c r="C159" s="261" t="s">
        <v>297</v>
      </c>
      <c r="D159" s="261" t="s">
        <v>274</v>
      </c>
      <c r="E159" s="262" t="s">
        <v>563</v>
      </c>
      <c r="F159" s="263" t="s">
        <v>564</v>
      </c>
      <c r="G159" s="264" t="s">
        <v>148</v>
      </c>
      <c r="H159" s="265">
        <v>1</v>
      </c>
      <c r="I159" s="266"/>
      <c r="J159" s="267">
        <f>ROUND(I159*H159,2)</f>
        <v>0</v>
      </c>
      <c r="K159" s="263" t="s">
        <v>140</v>
      </c>
      <c r="L159" s="268"/>
      <c r="M159" s="269" t="s">
        <v>1</v>
      </c>
      <c r="N159" s="270" t="s">
        <v>43</v>
      </c>
      <c r="O159" s="84"/>
      <c r="P159" s="232">
        <f>O159*H159</f>
        <v>0</v>
      </c>
      <c r="Q159" s="232">
        <v>0.040000000000000001</v>
      </c>
      <c r="R159" s="232">
        <f>Q159*H159</f>
        <v>0.040000000000000001</v>
      </c>
      <c r="S159" s="232">
        <v>0</v>
      </c>
      <c r="T159" s="233">
        <f>S159*H159</f>
        <v>0</v>
      </c>
      <c r="AR159" s="234" t="s">
        <v>277</v>
      </c>
      <c r="AT159" s="234" t="s">
        <v>274</v>
      </c>
      <c r="AU159" s="234" t="s">
        <v>87</v>
      </c>
      <c r="AY159" s="15" t="s">
        <v>134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5" t="s">
        <v>87</v>
      </c>
      <c r="BK159" s="235">
        <f>ROUND(I159*H159,2)</f>
        <v>0</v>
      </c>
      <c r="BL159" s="15" t="s">
        <v>212</v>
      </c>
      <c r="BM159" s="234" t="s">
        <v>565</v>
      </c>
    </row>
    <row r="160" s="1" customFormat="1" ht="16.5" customHeight="1">
      <c r="B160" s="36"/>
      <c r="C160" s="223" t="s">
        <v>305</v>
      </c>
      <c r="D160" s="223" t="s">
        <v>137</v>
      </c>
      <c r="E160" s="224" t="s">
        <v>566</v>
      </c>
      <c r="F160" s="225" t="s">
        <v>567</v>
      </c>
      <c r="G160" s="226" t="s">
        <v>237</v>
      </c>
      <c r="H160" s="227">
        <v>1</v>
      </c>
      <c r="I160" s="228"/>
      <c r="J160" s="229">
        <f>ROUND(I160*H160,2)</f>
        <v>0</v>
      </c>
      <c r="K160" s="225" t="s">
        <v>140</v>
      </c>
      <c r="L160" s="41"/>
      <c r="M160" s="230" t="s">
        <v>1</v>
      </c>
      <c r="N160" s="231" t="s">
        <v>43</v>
      </c>
      <c r="O160" s="84"/>
      <c r="P160" s="232">
        <f>O160*H160</f>
        <v>0</v>
      </c>
      <c r="Q160" s="232">
        <v>0.0018500000000000001</v>
      </c>
      <c r="R160" s="232">
        <f>Q160*H160</f>
        <v>0.0018500000000000001</v>
      </c>
      <c r="S160" s="232">
        <v>0</v>
      </c>
      <c r="T160" s="233">
        <f>S160*H160</f>
        <v>0</v>
      </c>
      <c r="AR160" s="234" t="s">
        <v>212</v>
      </c>
      <c r="AT160" s="234" t="s">
        <v>137</v>
      </c>
      <c r="AU160" s="234" t="s">
        <v>87</v>
      </c>
      <c r="AY160" s="15" t="s">
        <v>134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5" t="s">
        <v>87</v>
      </c>
      <c r="BK160" s="235">
        <f>ROUND(I160*H160,2)</f>
        <v>0</v>
      </c>
      <c r="BL160" s="15" t="s">
        <v>212</v>
      </c>
      <c r="BM160" s="234" t="s">
        <v>568</v>
      </c>
    </row>
    <row r="161" s="1" customFormat="1" ht="24" customHeight="1">
      <c r="B161" s="36"/>
      <c r="C161" s="223" t="s">
        <v>309</v>
      </c>
      <c r="D161" s="223" t="s">
        <v>137</v>
      </c>
      <c r="E161" s="224" t="s">
        <v>569</v>
      </c>
      <c r="F161" s="225" t="s">
        <v>570</v>
      </c>
      <c r="G161" s="226" t="s">
        <v>148</v>
      </c>
      <c r="H161" s="227">
        <v>1</v>
      </c>
      <c r="I161" s="228"/>
      <c r="J161" s="229">
        <f>ROUND(I161*H161,2)</f>
        <v>0</v>
      </c>
      <c r="K161" s="225" t="s">
        <v>474</v>
      </c>
      <c r="L161" s="41"/>
      <c r="M161" s="230" t="s">
        <v>1</v>
      </c>
      <c r="N161" s="231" t="s">
        <v>43</v>
      </c>
      <c r="O161" s="84"/>
      <c r="P161" s="232">
        <f>O161*H161</f>
        <v>0</v>
      </c>
      <c r="Q161" s="232">
        <v>0.00051999999999999995</v>
      </c>
      <c r="R161" s="232">
        <f>Q161*H161</f>
        <v>0.00051999999999999995</v>
      </c>
      <c r="S161" s="232">
        <v>0</v>
      </c>
      <c r="T161" s="233">
        <f>S161*H161</f>
        <v>0</v>
      </c>
      <c r="AR161" s="234" t="s">
        <v>212</v>
      </c>
      <c r="AT161" s="234" t="s">
        <v>137</v>
      </c>
      <c r="AU161" s="234" t="s">
        <v>87</v>
      </c>
      <c r="AY161" s="15" t="s">
        <v>134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5" t="s">
        <v>87</v>
      </c>
      <c r="BK161" s="235">
        <f>ROUND(I161*H161,2)</f>
        <v>0</v>
      </c>
      <c r="BL161" s="15" t="s">
        <v>212</v>
      </c>
      <c r="BM161" s="234" t="s">
        <v>571</v>
      </c>
    </row>
    <row r="162" s="1" customFormat="1" ht="24" customHeight="1">
      <c r="B162" s="36"/>
      <c r="C162" s="261" t="s">
        <v>313</v>
      </c>
      <c r="D162" s="261" t="s">
        <v>274</v>
      </c>
      <c r="E162" s="262" t="s">
        <v>572</v>
      </c>
      <c r="F162" s="263" t="s">
        <v>573</v>
      </c>
      <c r="G162" s="264" t="s">
        <v>148</v>
      </c>
      <c r="H162" s="265">
        <v>1</v>
      </c>
      <c r="I162" s="266"/>
      <c r="J162" s="267">
        <f>ROUND(I162*H162,2)</f>
        <v>0</v>
      </c>
      <c r="K162" s="263" t="s">
        <v>1</v>
      </c>
      <c r="L162" s="268"/>
      <c r="M162" s="269" t="s">
        <v>1</v>
      </c>
      <c r="N162" s="270" t="s">
        <v>43</v>
      </c>
      <c r="O162" s="84"/>
      <c r="P162" s="232">
        <f>O162*H162</f>
        <v>0</v>
      </c>
      <c r="Q162" s="232">
        <v>0.0070000000000000001</v>
      </c>
      <c r="R162" s="232">
        <f>Q162*H162</f>
        <v>0.0070000000000000001</v>
      </c>
      <c r="S162" s="232">
        <v>0</v>
      </c>
      <c r="T162" s="233">
        <f>S162*H162</f>
        <v>0</v>
      </c>
      <c r="AR162" s="234" t="s">
        <v>277</v>
      </c>
      <c r="AT162" s="234" t="s">
        <v>274</v>
      </c>
      <c r="AU162" s="234" t="s">
        <v>87</v>
      </c>
      <c r="AY162" s="15" t="s">
        <v>134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5" t="s">
        <v>87</v>
      </c>
      <c r="BK162" s="235">
        <f>ROUND(I162*H162,2)</f>
        <v>0</v>
      </c>
      <c r="BL162" s="15" t="s">
        <v>212</v>
      </c>
      <c r="BM162" s="234" t="s">
        <v>574</v>
      </c>
    </row>
    <row r="163" s="1" customFormat="1" ht="24" customHeight="1">
      <c r="B163" s="36"/>
      <c r="C163" s="261" t="s">
        <v>318</v>
      </c>
      <c r="D163" s="261" t="s">
        <v>274</v>
      </c>
      <c r="E163" s="262" t="s">
        <v>575</v>
      </c>
      <c r="F163" s="263" t="s">
        <v>576</v>
      </c>
      <c r="G163" s="264" t="s">
        <v>148</v>
      </c>
      <c r="H163" s="265">
        <v>1</v>
      </c>
      <c r="I163" s="266"/>
      <c r="J163" s="267">
        <f>ROUND(I163*H163,2)</f>
        <v>0</v>
      </c>
      <c r="K163" s="263" t="s">
        <v>1</v>
      </c>
      <c r="L163" s="268"/>
      <c r="M163" s="269" t="s">
        <v>1</v>
      </c>
      <c r="N163" s="270" t="s">
        <v>43</v>
      </c>
      <c r="O163" s="84"/>
      <c r="P163" s="232">
        <f>O163*H163</f>
        <v>0</v>
      </c>
      <c r="Q163" s="232">
        <v>0.0030000000000000001</v>
      </c>
      <c r="R163" s="232">
        <f>Q163*H163</f>
        <v>0.0030000000000000001</v>
      </c>
      <c r="S163" s="232">
        <v>0</v>
      </c>
      <c r="T163" s="233">
        <f>S163*H163</f>
        <v>0</v>
      </c>
      <c r="AR163" s="234" t="s">
        <v>277</v>
      </c>
      <c r="AT163" s="234" t="s">
        <v>274</v>
      </c>
      <c r="AU163" s="234" t="s">
        <v>87</v>
      </c>
      <c r="AY163" s="15" t="s">
        <v>134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5" t="s">
        <v>87</v>
      </c>
      <c r="BK163" s="235">
        <f>ROUND(I163*H163,2)</f>
        <v>0</v>
      </c>
      <c r="BL163" s="15" t="s">
        <v>212</v>
      </c>
      <c r="BM163" s="234" t="s">
        <v>577</v>
      </c>
    </row>
    <row r="164" s="1" customFormat="1" ht="16.5" customHeight="1">
      <c r="B164" s="36"/>
      <c r="C164" s="261" t="s">
        <v>323</v>
      </c>
      <c r="D164" s="261" t="s">
        <v>274</v>
      </c>
      <c r="E164" s="262" t="s">
        <v>578</v>
      </c>
      <c r="F164" s="263" t="s">
        <v>579</v>
      </c>
      <c r="G164" s="264" t="s">
        <v>148</v>
      </c>
      <c r="H164" s="265">
        <v>2</v>
      </c>
      <c r="I164" s="266"/>
      <c r="J164" s="267">
        <f>ROUND(I164*H164,2)</f>
        <v>0</v>
      </c>
      <c r="K164" s="263" t="s">
        <v>1</v>
      </c>
      <c r="L164" s="268"/>
      <c r="M164" s="269" t="s">
        <v>1</v>
      </c>
      <c r="N164" s="270" t="s">
        <v>43</v>
      </c>
      <c r="O164" s="84"/>
      <c r="P164" s="232">
        <f>O164*H164</f>
        <v>0</v>
      </c>
      <c r="Q164" s="232">
        <v>0.0030000000000000001</v>
      </c>
      <c r="R164" s="232">
        <f>Q164*H164</f>
        <v>0.0060000000000000001</v>
      </c>
      <c r="S164" s="232">
        <v>0</v>
      </c>
      <c r="T164" s="233">
        <f>S164*H164</f>
        <v>0</v>
      </c>
      <c r="AR164" s="234" t="s">
        <v>277</v>
      </c>
      <c r="AT164" s="234" t="s">
        <v>274</v>
      </c>
      <c r="AU164" s="234" t="s">
        <v>87</v>
      </c>
      <c r="AY164" s="15" t="s">
        <v>134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5" t="s">
        <v>87</v>
      </c>
      <c r="BK164" s="235">
        <f>ROUND(I164*H164,2)</f>
        <v>0</v>
      </c>
      <c r="BL164" s="15" t="s">
        <v>212</v>
      </c>
      <c r="BM164" s="234" t="s">
        <v>580</v>
      </c>
    </row>
    <row r="165" s="1" customFormat="1" ht="16.5" customHeight="1">
      <c r="B165" s="36"/>
      <c r="C165" s="223" t="s">
        <v>328</v>
      </c>
      <c r="D165" s="223" t="s">
        <v>137</v>
      </c>
      <c r="E165" s="224" t="s">
        <v>581</v>
      </c>
      <c r="F165" s="225" t="s">
        <v>582</v>
      </c>
      <c r="G165" s="226" t="s">
        <v>237</v>
      </c>
      <c r="H165" s="227">
        <v>1</v>
      </c>
      <c r="I165" s="228"/>
      <c r="J165" s="229">
        <f>ROUND(I165*H165,2)</f>
        <v>0</v>
      </c>
      <c r="K165" s="225" t="s">
        <v>1</v>
      </c>
      <c r="L165" s="41"/>
      <c r="M165" s="230" t="s">
        <v>1</v>
      </c>
      <c r="N165" s="231" t="s">
        <v>43</v>
      </c>
      <c r="O165" s="84"/>
      <c r="P165" s="232">
        <f>O165*H165</f>
        <v>0</v>
      </c>
      <c r="Q165" s="232">
        <v>0.0049899999999999996</v>
      </c>
      <c r="R165" s="232">
        <f>Q165*H165</f>
        <v>0.0049899999999999996</v>
      </c>
      <c r="S165" s="232">
        <v>0</v>
      </c>
      <c r="T165" s="233">
        <f>S165*H165</f>
        <v>0</v>
      </c>
      <c r="AR165" s="234" t="s">
        <v>212</v>
      </c>
      <c r="AT165" s="234" t="s">
        <v>137</v>
      </c>
      <c r="AU165" s="234" t="s">
        <v>87</v>
      </c>
      <c r="AY165" s="15" t="s">
        <v>134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5" t="s">
        <v>87</v>
      </c>
      <c r="BK165" s="235">
        <f>ROUND(I165*H165,2)</f>
        <v>0</v>
      </c>
      <c r="BL165" s="15" t="s">
        <v>212</v>
      </c>
      <c r="BM165" s="234" t="s">
        <v>583</v>
      </c>
    </row>
    <row r="166" s="1" customFormat="1" ht="24" customHeight="1">
      <c r="B166" s="36"/>
      <c r="C166" s="223" t="s">
        <v>332</v>
      </c>
      <c r="D166" s="223" t="s">
        <v>137</v>
      </c>
      <c r="E166" s="224" t="s">
        <v>584</v>
      </c>
      <c r="F166" s="225" t="s">
        <v>585</v>
      </c>
      <c r="G166" s="226" t="s">
        <v>237</v>
      </c>
      <c r="H166" s="227">
        <v>1</v>
      </c>
      <c r="I166" s="228"/>
      <c r="J166" s="229">
        <f>ROUND(I166*H166,2)</f>
        <v>0</v>
      </c>
      <c r="K166" s="225" t="s">
        <v>1</v>
      </c>
      <c r="L166" s="41"/>
      <c r="M166" s="230" t="s">
        <v>1</v>
      </c>
      <c r="N166" s="231" t="s">
        <v>43</v>
      </c>
      <c r="O166" s="84"/>
      <c r="P166" s="232">
        <f>O166*H166</f>
        <v>0</v>
      </c>
      <c r="Q166" s="232">
        <v>0.010659999999999999</v>
      </c>
      <c r="R166" s="232">
        <f>Q166*H166</f>
        <v>0.010659999999999999</v>
      </c>
      <c r="S166" s="232">
        <v>0</v>
      </c>
      <c r="T166" s="233">
        <f>S166*H166</f>
        <v>0</v>
      </c>
      <c r="AR166" s="234" t="s">
        <v>212</v>
      </c>
      <c r="AT166" s="234" t="s">
        <v>137</v>
      </c>
      <c r="AU166" s="234" t="s">
        <v>87</v>
      </c>
      <c r="AY166" s="15" t="s">
        <v>134</v>
      </c>
      <c r="BE166" s="235">
        <f>IF(N166="základní",J166,0)</f>
        <v>0</v>
      </c>
      <c r="BF166" s="235">
        <f>IF(N166="snížená",J166,0)</f>
        <v>0</v>
      </c>
      <c r="BG166" s="235">
        <f>IF(N166="zákl. přenesená",J166,0)</f>
        <v>0</v>
      </c>
      <c r="BH166" s="235">
        <f>IF(N166="sníž. přenesená",J166,0)</f>
        <v>0</v>
      </c>
      <c r="BI166" s="235">
        <f>IF(N166="nulová",J166,0)</f>
        <v>0</v>
      </c>
      <c r="BJ166" s="15" t="s">
        <v>87</v>
      </c>
      <c r="BK166" s="235">
        <f>ROUND(I166*H166,2)</f>
        <v>0</v>
      </c>
      <c r="BL166" s="15" t="s">
        <v>212</v>
      </c>
      <c r="BM166" s="234" t="s">
        <v>586</v>
      </c>
    </row>
    <row r="167" s="1" customFormat="1" ht="24" customHeight="1">
      <c r="B167" s="36"/>
      <c r="C167" s="223" t="s">
        <v>336</v>
      </c>
      <c r="D167" s="223" t="s">
        <v>137</v>
      </c>
      <c r="E167" s="224" t="s">
        <v>587</v>
      </c>
      <c r="F167" s="225" t="s">
        <v>588</v>
      </c>
      <c r="G167" s="226" t="s">
        <v>148</v>
      </c>
      <c r="H167" s="227">
        <v>2</v>
      </c>
      <c r="I167" s="228"/>
      <c r="J167" s="229">
        <f>ROUND(I167*H167,2)</f>
        <v>0</v>
      </c>
      <c r="K167" s="225" t="s">
        <v>140</v>
      </c>
      <c r="L167" s="41"/>
      <c r="M167" s="230" t="s">
        <v>1</v>
      </c>
      <c r="N167" s="231" t="s">
        <v>43</v>
      </c>
      <c r="O167" s="84"/>
      <c r="P167" s="232">
        <f>O167*H167</f>
        <v>0</v>
      </c>
      <c r="Q167" s="232">
        <v>0.00012999999999999999</v>
      </c>
      <c r="R167" s="232">
        <f>Q167*H167</f>
        <v>0.00025999999999999998</v>
      </c>
      <c r="S167" s="232">
        <v>0</v>
      </c>
      <c r="T167" s="233">
        <f>S167*H167</f>
        <v>0</v>
      </c>
      <c r="AR167" s="234" t="s">
        <v>212</v>
      </c>
      <c r="AT167" s="234" t="s">
        <v>137</v>
      </c>
      <c r="AU167" s="234" t="s">
        <v>87</v>
      </c>
      <c r="AY167" s="15" t="s">
        <v>134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5" t="s">
        <v>87</v>
      </c>
      <c r="BK167" s="235">
        <f>ROUND(I167*H167,2)</f>
        <v>0</v>
      </c>
      <c r="BL167" s="15" t="s">
        <v>212</v>
      </c>
      <c r="BM167" s="234" t="s">
        <v>589</v>
      </c>
    </row>
    <row r="168" s="1" customFormat="1" ht="24" customHeight="1">
      <c r="B168" s="36"/>
      <c r="C168" s="261" t="s">
        <v>341</v>
      </c>
      <c r="D168" s="261" t="s">
        <v>274</v>
      </c>
      <c r="E168" s="262" t="s">
        <v>590</v>
      </c>
      <c r="F168" s="263" t="s">
        <v>591</v>
      </c>
      <c r="G168" s="264" t="s">
        <v>148</v>
      </c>
      <c r="H168" s="265">
        <v>1</v>
      </c>
      <c r="I168" s="266"/>
      <c r="J168" s="267">
        <f>ROUND(I168*H168,2)</f>
        <v>0</v>
      </c>
      <c r="K168" s="263" t="s">
        <v>140</v>
      </c>
      <c r="L168" s="268"/>
      <c r="M168" s="269" t="s">
        <v>1</v>
      </c>
      <c r="N168" s="270" t="s">
        <v>43</v>
      </c>
      <c r="O168" s="84"/>
      <c r="P168" s="232">
        <f>O168*H168</f>
        <v>0</v>
      </c>
      <c r="Q168" s="232">
        <v>0.00182</v>
      </c>
      <c r="R168" s="232">
        <f>Q168*H168</f>
        <v>0.00182</v>
      </c>
      <c r="S168" s="232">
        <v>0</v>
      </c>
      <c r="T168" s="233">
        <f>S168*H168</f>
        <v>0</v>
      </c>
      <c r="AR168" s="234" t="s">
        <v>277</v>
      </c>
      <c r="AT168" s="234" t="s">
        <v>274</v>
      </c>
      <c r="AU168" s="234" t="s">
        <v>87</v>
      </c>
      <c r="AY168" s="15" t="s">
        <v>134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5" t="s">
        <v>87</v>
      </c>
      <c r="BK168" s="235">
        <f>ROUND(I168*H168,2)</f>
        <v>0</v>
      </c>
      <c r="BL168" s="15" t="s">
        <v>212</v>
      </c>
      <c r="BM168" s="234" t="s">
        <v>592</v>
      </c>
    </row>
    <row r="169" s="1" customFormat="1" ht="16.5" customHeight="1">
      <c r="B169" s="36"/>
      <c r="C169" s="223" t="s">
        <v>345</v>
      </c>
      <c r="D169" s="223" t="s">
        <v>137</v>
      </c>
      <c r="E169" s="224" t="s">
        <v>593</v>
      </c>
      <c r="F169" s="225" t="s">
        <v>594</v>
      </c>
      <c r="G169" s="226" t="s">
        <v>148</v>
      </c>
      <c r="H169" s="227">
        <v>3</v>
      </c>
      <c r="I169" s="228"/>
      <c r="J169" s="229">
        <f>ROUND(I169*H169,2)</f>
        <v>0</v>
      </c>
      <c r="K169" s="225" t="s">
        <v>474</v>
      </c>
      <c r="L169" s="41"/>
      <c r="M169" s="230" t="s">
        <v>1</v>
      </c>
      <c r="N169" s="231" t="s">
        <v>43</v>
      </c>
      <c r="O169" s="84"/>
      <c r="P169" s="232">
        <f>O169*H169</f>
        <v>0</v>
      </c>
      <c r="Q169" s="232">
        <v>0.00029999999999999997</v>
      </c>
      <c r="R169" s="232">
        <f>Q169*H169</f>
        <v>0.00089999999999999998</v>
      </c>
      <c r="S169" s="232">
        <v>0</v>
      </c>
      <c r="T169" s="233">
        <f>S169*H169</f>
        <v>0</v>
      </c>
      <c r="AR169" s="234" t="s">
        <v>212</v>
      </c>
      <c r="AT169" s="234" t="s">
        <v>137</v>
      </c>
      <c r="AU169" s="234" t="s">
        <v>87</v>
      </c>
      <c r="AY169" s="15" t="s">
        <v>134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5" t="s">
        <v>87</v>
      </c>
      <c r="BK169" s="235">
        <f>ROUND(I169*H169,2)</f>
        <v>0</v>
      </c>
      <c r="BL169" s="15" t="s">
        <v>212</v>
      </c>
      <c r="BM169" s="234" t="s">
        <v>595</v>
      </c>
    </row>
    <row r="170" s="1" customFormat="1" ht="16.5" customHeight="1">
      <c r="B170" s="36"/>
      <c r="C170" s="223" t="s">
        <v>350</v>
      </c>
      <c r="D170" s="223" t="s">
        <v>137</v>
      </c>
      <c r="E170" s="224" t="s">
        <v>596</v>
      </c>
      <c r="F170" s="225" t="s">
        <v>597</v>
      </c>
      <c r="G170" s="226" t="s">
        <v>148</v>
      </c>
      <c r="H170" s="227">
        <v>1</v>
      </c>
      <c r="I170" s="228"/>
      <c r="J170" s="229">
        <f>ROUND(I170*H170,2)</f>
        <v>0</v>
      </c>
      <c r="K170" s="225" t="s">
        <v>140</v>
      </c>
      <c r="L170" s="41"/>
      <c r="M170" s="230" t="s">
        <v>1</v>
      </c>
      <c r="N170" s="231" t="s">
        <v>43</v>
      </c>
      <c r="O170" s="84"/>
      <c r="P170" s="232">
        <f>O170*H170</f>
        <v>0</v>
      </c>
      <c r="Q170" s="232">
        <v>0.0018</v>
      </c>
      <c r="R170" s="232">
        <f>Q170*H170</f>
        <v>0.0018</v>
      </c>
      <c r="S170" s="232">
        <v>0</v>
      </c>
      <c r="T170" s="233">
        <f>S170*H170</f>
        <v>0</v>
      </c>
      <c r="AR170" s="234" t="s">
        <v>212</v>
      </c>
      <c r="AT170" s="234" t="s">
        <v>137</v>
      </c>
      <c r="AU170" s="234" t="s">
        <v>87</v>
      </c>
      <c r="AY170" s="15" t="s">
        <v>134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5" t="s">
        <v>87</v>
      </c>
      <c r="BK170" s="235">
        <f>ROUND(I170*H170,2)</f>
        <v>0</v>
      </c>
      <c r="BL170" s="15" t="s">
        <v>212</v>
      </c>
      <c r="BM170" s="234" t="s">
        <v>598</v>
      </c>
    </row>
    <row r="171" s="1" customFormat="1" ht="16.5" customHeight="1">
      <c r="B171" s="36"/>
      <c r="C171" s="223" t="s">
        <v>354</v>
      </c>
      <c r="D171" s="223" t="s">
        <v>137</v>
      </c>
      <c r="E171" s="224" t="s">
        <v>599</v>
      </c>
      <c r="F171" s="225" t="s">
        <v>600</v>
      </c>
      <c r="G171" s="226" t="s">
        <v>148</v>
      </c>
      <c r="H171" s="227">
        <v>1</v>
      </c>
      <c r="I171" s="228"/>
      <c r="J171" s="229">
        <f>ROUND(I171*H171,2)</f>
        <v>0</v>
      </c>
      <c r="K171" s="225" t="s">
        <v>140</v>
      </c>
      <c r="L171" s="41"/>
      <c r="M171" s="230" t="s">
        <v>1</v>
      </c>
      <c r="N171" s="231" t="s">
        <v>43</v>
      </c>
      <c r="O171" s="84"/>
      <c r="P171" s="232">
        <f>O171*H171</f>
        <v>0</v>
      </c>
      <c r="Q171" s="232">
        <v>0.00023000000000000001</v>
      </c>
      <c r="R171" s="232">
        <f>Q171*H171</f>
        <v>0.00023000000000000001</v>
      </c>
      <c r="S171" s="232">
        <v>0</v>
      </c>
      <c r="T171" s="233">
        <f>S171*H171</f>
        <v>0</v>
      </c>
      <c r="AR171" s="234" t="s">
        <v>212</v>
      </c>
      <c r="AT171" s="234" t="s">
        <v>137</v>
      </c>
      <c r="AU171" s="234" t="s">
        <v>87</v>
      </c>
      <c r="AY171" s="15" t="s">
        <v>134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5" t="s">
        <v>87</v>
      </c>
      <c r="BK171" s="235">
        <f>ROUND(I171*H171,2)</f>
        <v>0</v>
      </c>
      <c r="BL171" s="15" t="s">
        <v>212</v>
      </c>
      <c r="BM171" s="234" t="s">
        <v>601</v>
      </c>
    </row>
    <row r="172" s="1" customFormat="1" ht="24" customHeight="1">
      <c r="B172" s="36"/>
      <c r="C172" s="223" t="s">
        <v>360</v>
      </c>
      <c r="D172" s="223" t="s">
        <v>137</v>
      </c>
      <c r="E172" s="224" t="s">
        <v>602</v>
      </c>
      <c r="F172" s="225" t="s">
        <v>603</v>
      </c>
      <c r="G172" s="226" t="s">
        <v>148</v>
      </c>
      <c r="H172" s="227">
        <v>1</v>
      </c>
      <c r="I172" s="228"/>
      <c r="J172" s="229">
        <f>ROUND(I172*H172,2)</f>
        <v>0</v>
      </c>
      <c r="K172" s="225" t="s">
        <v>140</v>
      </c>
      <c r="L172" s="41"/>
      <c r="M172" s="230" t="s">
        <v>1</v>
      </c>
      <c r="N172" s="231" t="s">
        <v>43</v>
      </c>
      <c r="O172" s="84"/>
      <c r="P172" s="232">
        <f>O172*H172</f>
        <v>0</v>
      </c>
      <c r="Q172" s="232">
        <v>0.0010100000000000001</v>
      </c>
      <c r="R172" s="232">
        <f>Q172*H172</f>
        <v>0.0010100000000000001</v>
      </c>
      <c r="S172" s="232">
        <v>0</v>
      </c>
      <c r="T172" s="233">
        <f>S172*H172</f>
        <v>0</v>
      </c>
      <c r="AR172" s="234" t="s">
        <v>212</v>
      </c>
      <c r="AT172" s="234" t="s">
        <v>137</v>
      </c>
      <c r="AU172" s="234" t="s">
        <v>87</v>
      </c>
      <c r="AY172" s="15" t="s">
        <v>134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5" t="s">
        <v>87</v>
      </c>
      <c r="BK172" s="235">
        <f>ROUND(I172*H172,2)</f>
        <v>0</v>
      </c>
      <c r="BL172" s="15" t="s">
        <v>212</v>
      </c>
      <c r="BM172" s="234" t="s">
        <v>604</v>
      </c>
    </row>
    <row r="173" s="1" customFormat="1" ht="16.5" customHeight="1">
      <c r="B173" s="36"/>
      <c r="C173" s="223" t="s">
        <v>365</v>
      </c>
      <c r="D173" s="223" t="s">
        <v>137</v>
      </c>
      <c r="E173" s="224" t="s">
        <v>605</v>
      </c>
      <c r="F173" s="225" t="s">
        <v>606</v>
      </c>
      <c r="G173" s="226" t="s">
        <v>148</v>
      </c>
      <c r="H173" s="227">
        <v>2</v>
      </c>
      <c r="I173" s="228"/>
      <c r="J173" s="229">
        <f>ROUND(I173*H173,2)</f>
        <v>0</v>
      </c>
      <c r="K173" s="225" t="s">
        <v>140</v>
      </c>
      <c r="L173" s="41"/>
      <c r="M173" s="230" t="s">
        <v>1</v>
      </c>
      <c r="N173" s="231" t="s">
        <v>43</v>
      </c>
      <c r="O173" s="84"/>
      <c r="P173" s="232">
        <f>O173*H173</f>
        <v>0</v>
      </c>
      <c r="Q173" s="232">
        <v>0.00031</v>
      </c>
      <c r="R173" s="232">
        <f>Q173*H173</f>
        <v>0.00062</v>
      </c>
      <c r="S173" s="232">
        <v>0</v>
      </c>
      <c r="T173" s="233">
        <f>S173*H173</f>
        <v>0</v>
      </c>
      <c r="AR173" s="234" t="s">
        <v>212</v>
      </c>
      <c r="AT173" s="234" t="s">
        <v>137</v>
      </c>
      <c r="AU173" s="234" t="s">
        <v>87</v>
      </c>
      <c r="AY173" s="15" t="s">
        <v>134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5" t="s">
        <v>87</v>
      </c>
      <c r="BK173" s="235">
        <f>ROUND(I173*H173,2)</f>
        <v>0</v>
      </c>
      <c r="BL173" s="15" t="s">
        <v>212</v>
      </c>
      <c r="BM173" s="234" t="s">
        <v>607</v>
      </c>
    </row>
    <row r="174" s="1" customFormat="1" ht="24" customHeight="1">
      <c r="B174" s="36"/>
      <c r="C174" s="223" t="s">
        <v>369</v>
      </c>
      <c r="D174" s="223" t="s">
        <v>137</v>
      </c>
      <c r="E174" s="224" t="s">
        <v>608</v>
      </c>
      <c r="F174" s="225" t="s">
        <v>609</v>
      </c>
      <c r="G174" s="226" t="s">
        <v>192</v>
      </c>
      <c r="H174" s="227">
        <v>0.122</v>
      </c>
      <c r="I174" s="228"/>
      <c r="J174" s="229">
        <f>ROUND(I174*H174,2)</f>
        <v>0</v>
      </c>
      <c r="K174" s="225" t="s">
        <v>140</v>
      </c>
      <c r="L174" s="41"/>
      <c r="M174" s="230" t="s">
        <v>1</v>
      </c>
      <c r="N174" s="231" t="s">
        <v>43</v>
      </c>
      <c r="O174" s="84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AR174" s="234" t="s">
        <v>212</v>
      </c>
      <c r="AT174" s="234" t="s">
        <v>137</v>
      </c>
      <c r="AU174" s="234" t="s">
        <v>87</v>
      </c>
      <c r="AY174" s="15" t="s">
        <v>134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5" t="s">
        <v>87</v>
      </c>
      <c r="BK174" s="235">
        <f>ROUND(I174*H174,2)</f>
        <v>0</v>
      </c>
      <c r="BL174" s="15" t="s">
        <v>212</v>
      </c>
      <c r="BM174" s="234" t="s">
        <v>610</v>
      </c>
    </row>
    <row r="175" s="11" customFormat="1" ht="22.8" customHeight="1">
      <c r="B175" s="207"/>
      <c r="C175" s="208"/>
      <c r="D175" s="209" t="s">
        <v>76</v>
      </c>
      <c r="E175" s="221" t="s">
        <v>611</v>
      </c>
      <c r="F175" s="221" t="s">
        <v>612</v>
      </c>
      <c r="G175" s="208"/>
      <c r="H175" s="208"/>
      <c r="I175" s="211"/>
      <c r="J175" s="222">
        <f>BK175</f>
        <v>0</v>
      </c>
      <c r="K175" s="208"/>
      <c r="L175" s="213"/>
      <c r="M175" s="214"/>
      <c r="N175" s="215"/>
      <c r="O175" s="215"/>
      <c r="P175" s="216">
        <f>SUM(P176:P177)</f>
        <v>0</v>
      </c>
      <c r="Q175" s="215"/>
      <c r="R175" s="216">
        <f>SUM(R176:R177)</f>
        <v>0.01865</v>
      </c>
      <c r="S175" s="215"/>
      <c r="T175" s="217">
        <f>SUM(T176:T177)</f>
        <v>0</v>
      </c>
      <c r="AR175" s="218" t="s">
        <v>87</v>
      </c>
      <c r="AT175" s="219" t="s">
        <v>76</v>
      </c>
      <c r="AU175" s="219" t="s">
        <v>85</v>
      </c>
      <c r="AY175" s="218" t="s">
        <v>134</v>
      </c>
      <c r="BK175" s="220">
        <f>SUM(BK176:BK177)</f>
        <v>0</v>
      </c>
    </row>
    <row r="176" s="1" customFormat="1" ht="36" customHeight="1">
      <c r="B176" s="36"/>
      <c r="C176" s="223" t="s">
        <v>373</v>
      </c>
      <c r="D176" s="223" t="s">
        <v>137</v>
      </c>
      <c r="E176" s="224" t="s">
        <v>613</v>
      </c>
      <c r="F176" s="225" t="s">
        <v>614</v>
      </c>
      <c r="G176" s="226" t="s">
        <v>237</v>
      </c>
      <c r="H176" s="227">
        <v>1</v>
      </c>
      <c r="I176" s="228"/>
      <c r="J176" s="229">
        <f>ROUND(I176*H176,2)</f>
        <v>0</v>
      </c>
      <c r="K176" s="225" t="s">
        <v>1</v>
      </c>
      <c r="L176" s="41"/>
      <c r="M176" s="230" t="s">
        <v>1</v>
      </c>
      <c r="N176" s="231" t="s">
        <v>43</v>
      </c>
      <c r="O176" s="84"/>
      <c r="P176" s="232">
        <f>O176*H176</f>
        <v>0</v>
      </c>
      <c r="Q176" s="232">
        <v>0.01865</v>
      </c>
      <c r="R176" s="232">
        <f>Q176*H176</f>
        <v>0.01865</v>
      </c>
      <c r="S176" s="232">
        <v>0</v>
      </c>
      <c r="T176" s="233">
        <f>S176*H176</f>
        <v>0</v>
      </c>
      <c r="AR176" s="234" t="s">
        <v>212</v>
      </c>
      <c r="AT176" s="234" t="s">
        <v>137</v>
      </c>
      <c r="AU176" s="234" t="s">
        <v>87</v>
      </c>
      <c r="AY176" s="15" t="s">
        <v>134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5" t="s">
        <v>87</v>
      </c>
      <c r="BK176" s="235">
        <f>ROUND(I176*H176,2)</f>
        <v>0</v>
      </c>
      <c r="BL176" s="15" t="s">
        <v>212</v>
      </c>
      <c r="BM176" s="234" t="s">
        <v>615</v>
      </c>
    </row>
    <row r="177" s="1" customFormat="1" ht="24" customHeight="1">
      <c r="B177" s="36"/>
      <c r="C177" s="223" t="s">
        <v>378</v>
      </c>
      <c r="D177" s="223" t="s">
        <v>137</v>
      </c>
      <c r="E177" s="224" t="s">
        <v>616</v>
      </c>
      <c r="F177" s="225" t="s">
        <v>617</v>
      </c>
      <c r="G177" s="226" t="s">
        <v>192</v>
      </c>
      <c r="H177" s="227">
        <v>0.019</v>
      </c>
      <c r="I177" s="228"/>
      <c r="J177" s="229">
        <f>ROUND(I177*H177,2)</f>
        <v>0</v>
      </c>
      <c r="K177" s="225" t="s">
        <v>140</v>
      </c>
      <c r="L177" s="41"/>
      <c r="M177" s="230" t="s">
        <v>1</v>
      </c>
      <c r="N177" s="231" t="s">
        <v>43</v>
      </c>
      <c r="O177" s="84"/>
      <c r="P177" s="232">
        <f>O177*H177</f>
        <v>0</v>
      </c>
      <c r="Q177" s="232">
        <v>0</v>
      </c>
      <c r="R177" s="232">
        <f>Q177*H177</f>
        <v>0</v>
      </c>
      <c r="S177" s="232">
        <v>0</v>
      </c>
      <c r="T177" s="233">
        <f>S177*H177</f>
        <v>0</v>
      </c>
      <c r="AR177" s="234" t="s">
        <v>212</v>
      </c>
      <c r="AT177" s="234" t="s">
        <v>137</v>
      </c>
      <c r="AU177" s="234" t="s">
        <v>87</v>
      </c>
      <c r="AY177" s="15" t="s">
        <v>134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5" t="s">
        <v>87</v>
      </c>
      <c r="BK177" s="235">
        <f>ROUND(I177*H177,2)</f>
        <v>0</v>
      </c>
      <c r="BL177" s="15" t="s">
        <v>212</v>
      </c>
      <c r="BM177" s="234" t="s">
        <v>618</v>
      </c>
    </row>
    <row r="178" s="11" customFormat="1" ht="25.92" customHeight="1">
      <c r="B178" s="207"/>
      <c r="C178" s="208"/>
      <c r="D178" s="209" t="s">
        <v>76</v>
      </c>
      <c r="E178" s="210" t="s">
        <v>619</v>
      </c>
      <c r="F178" s="210" t="s">
        <v>620</v>
      </c>
      <c r="G178" s="208"/>
      <c r="H178" s="208"/>
      <c r="I178" s="211"/>
      <c r="J178" s="212">
        <f>BK178</f>
        <v>0</v>
      </c>
      <c r="K178" s="208"/>
      <c r="L178" s="213"/>
      <c r="M178" s="214"/>
      <c r="N178" s="215"/>
      <c r="O178" s="215"/>
      <c r="P178" s="216">
        <f>SUM(P179:P181)</f>
        <v>0</v>
      </c>
      <c r="Q178" s="215"/>
      <c r="R178" s="216">
        <f>SUM(R179:R181)</f>
        <v>0</v>
      </c>
      <c r="S178" s="215"/>
      <c r="T178" s="217">
        <f>SUM(T179:T181)</f>
        <v>0</v>
      </c>
      <c r="AR178" s="218" t="s">
        <v>141</v>
      </c>
      <c r="AT178" s="219" t="s">
        <v>76</v>
      </c>
      <c r="AU178" s="219" t="s">
        <v>77</v>
      </c>
      <c r="AY178" s="218" t="s">
        <v>134</v>
      </c>
      <c r="BK178" s="220">
        <f>SUM(BK179:BK181)</f>
        <v>0</v>
      </c>
    </row>
    <row r="179" s="1" customFormat="1" ht="16.5" customHeight="1">
      <c r="B179" s="36"/>
      <c r="C179" s="223" t="s">
        <v>382</v>
      </c>
      <c r="D179" s="223" t="s">
        <v>137</v>
      </c>
      <c r="E179" s="224" t="s">
        <v>621</v>
      </c>
      <c r="F179" s="225" t="s">
        <v>622</v>
      </c>
      <c r="G179" s="226" t="s">
        <v>623</v>
      </c>
      <c r="H179" s="227">
        <v>12</v>
      </c>
      <c r="I179" s="228"/>
      <c r="J179" s="229">
        <f>ROUND(I179*H179,2)</f>
        <v>0</v>
      </c>
      <c r="K179" s="225" t="s">
        <v>474</v>
      </c>
      <c r="L179" s="41"/>
      <c r="M179" s="230" t="s">
        <v>1</v>
      </c>
      <c r="N179" s="231" t="s">
        <v>43</v>
      </c>
      <c r="O179" s="84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AR179" s="234" t="s">
        <v>624</v>
      </c>
      <c r="AT179" s="234" t="s">
        <v>137</v>
      </c>
      <c r="AU179" s="234" t="s">
        <v>85</v>
      </c>
      <c r="AY179" s="15" t="s">
        <v>134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5" t="s">
        <v>87</v>
      </c>
      <c r="BK179" s="235">
        <f>ROUND(I179*H179,2)</f>
        <v>0</v>
      </c>
      <c r="BL179" s="15" t="s">
        <v>624</v>
      </c>
      <c r="BM179" s="234" t="s">
        <v>625</v>
      </c>
    </row>
    <row r="180" s="1" customFormat="1" ht="16.5" customHeight="1">
      <c r="B180" s="36"/>
      <c r="C180" s="223" t="s">
        <v>387</v>
      </c>
      <c r="D180" s="223" t="s">
        <v>137</v>
      </c>
      <c r="E180" s="224" t="s">
        <v>626</v>
      </c>
      <c r="F180" s="225" t="s">
        <v>627</v>
      </c>
      <c r="G180" s="226" t="s">
        <v>623</v>
      </c>
      <c r="H180" s="227">
        <v>6</v>
      </c>
      <c r="I180" s="228"/>
      <c r="J180" s="229">
        <f>ROUND(I180*H180,2)</f>
        <v>0</v>
      </c>
      <c r="K180" s="225" t="s">
        <v>140</v>
      </c>
      <c r="L180" s="41"/>
      <c r="M180" s="230" t="s">
        <v>1</v>
      </c>
      <c r="N180" s="231" t="s">
        <v>43</v>
      </c>
      <c r="O180" s="84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AR180" s="234" t="s">
        <v>624</v>
      </c>
      <c r="AT180" s="234" t="s">
        <v>137</v>
      </c>
      <c r="AU180" s="234" t="s">
        <v>85</v>
      </c>
      <c r="AY180" s="15" t="s">
        <v>134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5" t="s">
        <v>87</v>
      </c>
      <c r="BK180" s="235">
        <f>ROUND(I180*H180,2)</f>
        <v>0</v>
      </c>
      <c r="BL180" s="15" t="s">
        <v>624</v>
      </c>
      <c r="BM180" s="234" t="s">
        <v>628</v>
      </c>
    </row>
    <row r="181" s="1" customFormat="1" ht="16.5" customHeight="1">
      <c r="B181" s="36"/>
      <c r="C181" s="223" t="s">
        <v>391</v>
      </c>
      <c r="D181" s="223" t="s">
        <v>137</v>
      </c>
      <c r="E181" s="224" t="s">
        <v>629</v>
      </c>
      <c r="F181" s="225" t="s">
        <v>630</v>
      </c>
      <c r="G181" s="226" t="s">
        <v>623</v>
      </c>
      <c r="H181" s="227">
        <v>6</v>
      </c>
      <c r="I181" s="228"/>
      <c r="J181" s="229">
        <f>ROUND(I181*H181,2)</f>
        <v>0</v>
      </c>
      <c r="K181" s="225" t="s">
        <v>140</v>
      </c>
      <c r="L181" s="41"/>
      <c r="M181" s="271" t="s">
        <v>1</v>
      </c>
      <c r="N181" s="272" t="s">
        <v>43</v>
      </c>
      <c r="O181" s="273"/>
      <c r="P181" s="274">
        <f>O181*H181</f>
        <v>0</v>
      </c>
      <c r="Q181" s="274">
        <v>0</v>
      </c>
      <c r="R181" s="274">
        <f>Q181*H181</f>
        <v>0</v>
      </c>
      <c r="S181" s="274">
        <v>0</v>
      </c>
      <c r="T181" s="275">
        <f>S181*H181</f>
        <v>0</v>
      </c>
      <c r="AR181" s="234" t="s">
        <v>624</v>
      </c>
      <c r="AT181" s="234" t="s">
        <v>137</v>
      </c>
      <c r="AU181" s="234" t="s">
        <v>85</v>
      </c>
      <c r="AY181" s="15" t="s">
        <v>134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5" t="s">
        <v>87</v>
      </c>
      <c r="BK181" s="235">
        <f>ROUND(I181*H181,2)</f>
        <v>0</v>
      </c>
      <c r="BL181" s="15" t="s">
        <v>624</v>
      </c>
      <c r="BM181" s="234" t="s">
        <v>631</v>
      </c>
    </row>
    <row r="182" s="1" customFormat="1" ht="6.96" customHeight="1">
      <c r="B182" s="59"/>
      <c r="C182" s="60"/>
      <c r="D182" s="60"/>
      <c r="E182" s="60"/>
      <c r="F182" s="60"/>
      <c r="G182" s="60"/>
      <c r="H182" s="60"/>
      <c r="I182" s="172"/>
      <c r="J182" s="60"/>
      <c r="K182" s="60"/>
      <c r="L182" s="41"/>
    </row>
  </sheetData>
  <sheetProtection sheet="1" autoFilter="0" formatColumns="0" formatRows="0" objects="1" scenarios="1" spinCount="100000" saltValue="HZnDDAPRh29KfmOgfBqBupKt/A72KUTQUmT7F7QH8HsRCUDXY5kfhc4JAvGo2xg0wz2CWJBPXE7bRh9Ek4bcaQ==" hashValue="wNrf4gZGPmBljVQnpzDgugMfKfHh9cBiQCm/A0rJ9j2lST387hlQbBZq0I5CWG40OiRcO9Vfb6c+QjEvC2brew==" algorithmName="SHA-512" password="CC35"/>
  <autoFilter ref="C121:K18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PS-HQML2\loup</dc:creator>
  <cp:lastModifiedBy>PS-HQML2\loup</cp:lastModifiedBy>
  <dcterms:created xsi:type="dcterms:W3CDTF">2019-06-26T05:42:16Z</dcterms:created>
  <dcterms:modified xsi:type="dcterms:W3CDTF">2019-06-26T05:42:18Z</dcterms:modified>
</cp:coreProperties>
</file>